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karinva\RKAS Pilv\Lepingute menetlus\Spetsialistide tabelid\LEPINGUD\YLEP 2021\Pepleri 35, Tartu\"/>
    </mc:Choice>
  </mc:AlternateContent>
  <xr:revisionPtr revIDLastSave="0" documentId="13_ncr:1_{64D69831-A961-4A0D-8CCF-2BC92B8C0095}" xr6:coauthVersionLast="46" xr6:coauthVersionMax="46" xr10:uidLastSave="{00000000-0000-0000-0000-000000000000}"/>
  <bookViews>
    <workbookView xWindow="-19310" yWindow="-320" windowWidth="19420" windowHeight="10420" xr2:uid="{E30DEA93-B708-42AC-87EA-6CE4DC1ED1FC}"/>
  </bookViews>
  <sheets>
    <sheet name="Lisa 3" sheetId="4" r:id="rId1"/>
    <sheet name="Annuiteetgraafik BIL" sheetId="5" r:id="rId2"/>
    <sheet name="Annuiteetgraafik INV" sheetId="6" r:id="rId3"/>
    <sheet name="Annuiteetgraafik T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 r="E17" i="4"/>
  <c r="H36" i="4"/>
  <c r="H35" i="4"/>
  <c r="M5" i="5" l="1"/>
  <c r="M6" i="5"/>
  <c r="M7" i="5"/>
  <c r="M8" i="5"/>
  <c r="M4" i="5"/>
  <c r="E10" i="5"/>
  <c r="E26" i="4" l="1"/>
  <c r="E27" i="4"/>
  <c r="E28" i="4"/>
  <c r="E29" i="4"/>
  <c r="E20" i="4"/>
  <c r="E18" i="4"/>
  <c r="F26" i="4"/>
  <c r="F27" i="4"/>
  <c r="F28" i="4"/>
  <c r="F29" i="4"/>
  <c r="F18" i="4"/>
  <c r="F20" i="4"/>
  <c r="A137" i="5"/>
  <c r="A135" i="7"/>
  <c r="A141" i="6"/>
  <c r="O141" i="6"/>
  <c r="O22" i="6"/>
  <c r="O23" i="6" s="1"/>
  <c r="M5" i="6"/>
  <c r="E13" i="6" s="1"/>
  <c r="M6" i="6"/>
  <c r="M7" i="6"/>
  <c r="M8" i="6"/>
  <c r="M4" i="6"/>
  <c r="F17" i="4" l="1"/>
  <c r="H20" i="4"/>
  <c r="H16" i="4"/>
  <c r="G17" i="4" l="1"/>
  <c r="D135" i="7"/>
  <c r="E135" i="7"/>
  <c r="D17" i="7"/>
  <c r="F17" i="7" s="1"/>
  <c r="E17" i="7"/>
  <c r="D18" i="7"/>
  <c r="E18" i="7"/>
  <c r="D19" i="7"/>
  <c r="E19" i="7"/>
  <c r="D20" i="7"/>
  <c r="E20" i="7"/>
  <c r="D21" i="7"/>
  <c r="E21" i="7"/>
  <c r="D22" i="7"/>
  <c r="E22" i="7"/>
  <c r="D23" i="7"/>
  <c r="E23" i="7"/>
  <c r="D24" i="7"/>
  <c r="E24" i="7"/>
  <c r="D25" i="7"/>
  <c r="E25" i="7"/>
  <c r="D26" i="7"/>
  <c r="E26" i="7"/>
  <c r="D27" i="7"/>
  <c r="E27" i="7"/>
  <c r="D28" i="7"/>
  <c r="E28" i="7"/>
  <c r="D29" i="7"/>
  <c r="E29" i="7"/>
  <c r="D30" i="7"/>
  <c r="F30" i="7" s="1"/>
  <c r="E30" i="7"/>
  <c r="D31" i="7"/>
  <c r="E31" i="7"/>
  <c r="D32" i="7"/>
  <c r="E32" i="7"/>
  <c r="D33" i="7"/>
  <c r="E33" i="7"/>
  <c r="D34" i="7"/>
  <c r="E34" i="7"/>
  <c r="D35" i="7"/>
  <c r="E35" i="7"/>
  <c r="D36" i="7"/>
  <c r="E36" i="7"/>
  <c r="D37" i="7"/>
  <c r="F37" i="7" s="1"/>
  <c r="E37" i="7"/>
  <c r="D38" i="7"/>
  <c r="E38" i="7"/>
  <c r="D39" i="7"/>
  <c r="F39" i="7" s="1"/>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F56" i="7" s="1"/>
  <c r="E56" i="7"/>
  <c r="D57" i="7"/>
  <c r="E57" i="7"/>
  <c r="D58" i="7"/>
  <c r="E58" i="7"/>
  <c r="D59" i="7"/>
  <c r="E59" i="7"/>
  <c r="D60" i="7"/>
  <c r="E60" i="7"/>
  <c r="D61" i="7"/>
  <c r="E61" i="7"/>
  <c r="D62" i="7"/>
  <c r="F62" i="7" s="1"/>
  <c r="E62" i="7"/>
  <c r="D63" i="7"/>
  <c r="E63" i="7"/>
  <c r="D64" i="7"/>
  <c r="E64" i="7"/>
  <c r="D65" i="7"/>
  <c r="E65" i="7"/>
  <c r="D66" i="7"/>
  <c r="E66" i="7"/>
  <c r="D67" i="7"/>
  <c r="E67" i="7"/>
  <c r="D68" i="7"/>
  <c r="E68" i="7"/>
  <c r="D69" i="7"/>
  <c r="F69" i="7" s="1"/>
  <c r="E69" i="7"/>
  <c r="D70" i="7"/>
  <c r="E70" i="7"/>
  <c r="D71" i="7"/>
  <c r="E71" i="7"/>
  <c r="D72" i="7"/>
  <c r="E72" i="7"/>
  <c r="D73" i="7"/>
  <c r="E73" i="7"/>
  <c r="D74" i="7"/>
  <c r="E74" i="7"/>
  <c r="D75" i="7"/>
  <c r="F75" i="7" s="1"/>
  <c r="E75" i="7"/>
  <c r="D76" i="7"/>
  <c r="E76" i="7"/>
  <c r="D77" i="7"/>
  <c r="E77" i="7"/>
  <c r="D78" i="7"/>
  <c r="E78" i="7"/>
  <c r="D79" i="7"/>
  <c r="E79" i="7"/>
  <c r="D80" i="7"/>
  <c r="F80" i="7" s="1"/>
  <c r="E80" i="7"/>
  <c r="D81" i="7"/>
  <c r="E81" i="7"/>
  <c r="D82" i="7"/>
  <c r="E82" i="7"/>
  <c r="D83" i="7"/>
  <c r="E83" i="7"/>
  <c r="D84" i="7"/>
  <c r="E84" i="7"/>
  <c r="D85" i="7"/>
  <c r="E85" i="7"/>
  <c r="D86" i="7"/>
  <c r="F86" i="7" s="1"/>
  <c r="E86" i="7"/>
  <c r="D87" i="7"/>
  <c r="E87" i="7"/>
  <c r="D88" i="7"/>
  <c r="E88" i="7"/>
  <c r="D89" i="7"/>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F109" i="7" s="1"/>
  <c r="E109" i="7"/>
  <c r="D110" i="7"/>
  <c r="E110" i="7"/>
  <c r="D111" i="7"/>
  <c r="F111" i="7" s="1"/>
  <c r="E111" i="7"/>
  <c r="D112" i="7"/>
  <c r="E112" i="7"/>
  <c r="D113" i="7"/>
  <c r="E113" i="7"/>
  <c r="D114" i="7"/>
  <c r="E114" i="7"/>
  <c r="D115" i="7"/>
  <c r="E115" i="7"/>
  <c r="D116" i="7"/>
  <c r="E116" i="7"/>
  <c r="D117" i="7"/>
  <c r="F117" i="7" s="1"/>
  <c r="E117" i="7"/>
  <c r="D118" i="7"/>
  <c r="E118" i="7"/>
  <c r="D119" i="7"/>
  <c r="E119" i="7"/>
  <c r="D120" i="7"/>
  <c r="E120" i="7"/>
  <c r="D121" i="7"/>
  <c r="E121" i="7"/>
  <c r="D122" i="7"/>
  <c r="E122" i="7"/>
  <c r="D123" i="7"/>
  <c r="E123" i="7"/>
  <c r="D124" i="7"/>
  <c r="E124" i="7"/>
  <c r="D125" i="7"/>
  <c r="E125" i="7"/>
  <c r="D126" i="7"/>
  <c r="E126" i="7"/>
  <c r="D127" i="7"/>
  <c r="E127" i="7"/>
  <c r="D128" i="7"/>
  <c r="E128" i="7"/>
  <c r="D129" i="7"/>
  <c r="E129" i="7"/>
  <c r="D130" i="7"/>
  <c r="E130" i="7"/>
  <c r="D131" i="7"/>
  <c r="E131" i="7"/>
  <c r="D132" i="7"/>
  <c r="E132" i="7"/>
  <c r="D133" i="7"/>
  <c r="E133" i="7"/>
  <c r="D134" i="7"/>
  <c r="E134" i="7"/>
  <c r="E16" i="7"/>
  <c r="E15" i="7"/>
  <c r="D16" i="7"/>
  <c r="F16" i="7" s="1"/>
  <c r="H15" i="4" s="1"/>
  <c r="G15" i="4" s="1"/>
  <c r="D15" i="7"/>
  <c r="C15" i="7"/>
  <c r="A15" i="7"/>
  <c r="A16" i="7"/>
  <c r="A22" i="6"/>
  <c r="G30" i="4"/>
  <c r="H29" i="4"/>
  <c r="H28" i="4"/>
  <c r="H27" i="4"/>
  <c r="H26" i="4"/>
  <c r="H24" i="4"/>
  <c r="F24" i="4" s="1"/>
  <c r="E24" i="4" s="1"/>
  <c r="H19" i="4"/>
  <c r="F19" i="4" s="1"/>
  <c r="E19" i="4" s="1"/>
  <c r="H18" i="4"/>
  <c r="E8" i="5"/>
  <c r="D8" i="5"/>
  <c r="A18" i="5"/>
  <c r="F33" i="7" l="1"/>
  <c r="F21" i="7"/>
  <c r="F89" i="7"/>
  <c r="F83" i="7"/>
  <c r="F77" i="7"/>
  <c r="F65" i="7"/>
  <c r="F53" i="7"/>
  <c r="F47" i="7"/>
  <c r="F41" i="7"/>
  <c r="F100" i="7"/>
  <c r="F94" i="7"/>
  <c r="F126" i="7"/>
  <c r="F114" i="7"/>
  <c r="F73" i="7"/>
  <c r="F61" i="7"/>
  <c r="F97" i="7"/>
  <c r="F131" i="7"/>
  <c r="F125" i="7"/>
  <c r="F113" i="7"/>
  <c r="F101" i="7"/>
  <c r="F118" i="7"/>
  <c r="F82" i="7"/>
  <c r="F40" i="7"/>
  <c r="F35" i="7"/>
  <c r="F93" i="7"/>
  <c r="F81" i="7"/>
  <c r="F45" i="7"/>
  <c r="F98" i="7"/>
  <c r="F92" i="7"/>
  <c r="H30" i="4"/>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S13" i="6" l="1"/>
  <c r="S7" i="6"/>
  <c r="S8" i="6"/>
  <c r="S9" i="6"/>
  <c r="S10" i="6"/>
  <c r="S11" i="6"/>
  <c r="S6" i="6"/>
  <c r="S12" i="6"/>
  <c r="E15" i="6" l="1"/>
  <c r="S15" i="6"/>
  <c r="R11" i="6"/>
  <c r="R10" i="6"/>
  <c r="R8" i="6"/>
  <c r="R9" i="6" s="1"/>
  <c r="D10" i="6"/>
  <c r="D11" i="6" s="1"/>
  <c r="D8" i="6"/>
  <c r="D9" i="6" s="1"/>
  <c r="O21" i="6"/>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O139" i="6" s="1"/>
  <c r="O140" i="6" s="1"/>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3" i="6"/>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E30" i="4"/>
  <c r="F30" i="4" l="1"/>
  <c r="E16" i="6"/>
  <c r="E21" i="6" s="1"/>
  <c r="E11" i="5"/>
  <c r="E12" i="5"/>
  <c r="C21" i="6"/>
  <c r="S14" i="6"/>
  <c r="E17" i="5" l="1"/>
  <c r="D17" i="5"/>
  <c r="R21" i="6"/>
  <c r="S21" i="6"/>
  <c r="D21" i="6"/>
  <c r="F21" i="6" s="1"/>
  <c r="F14" i="4" s="1"/>
  <c r="E14" i="4" s="1"/>
  <c r="G21" i="6"/>
  <c r="C22" i="6" s="1"/>
  <c r="Q21" i="6"/>
  <c r="C17" i="5"/>
  <c r="F17" i="5" l="1"/>
  <c r="D32" i="6"/>
  <c r="D44" i="6"/>
  <c r="D56" i="6"/>
  <c r="D68" i="6"/>
  <c r="D80" i="6"/>
  <c r="D92" i="6"/>
  <c r="D104" i="6"/>
  <c r="D116" i="6"/>
  <c r="D128" i="6"/>
  <c r="D140" i="6"/>
  <c r="E24" i="6"/>
  <c r="E36" i="6"/>
  <c r="E48" i="6"/>
  <c r="E60" i="6"/>
  <c r="E72" i="6"/>
  <c r="E84" i="6"/>
  <c r="E96" i="6"/>
  <c r="E108" i="6"/>
  <c r="E120" i="6"/>
  <c r="E132" i="6"/>
  <c r="D33" i="6"/>
  <c r="D45" i="6"/>
  <c r="F45" i="6" s="1"/>
  <c r="D57" i="6"/>
  <c r="D69" i="6"/>
  <c r="D81" i="6"/>
  <c r="D93" i="6"/>
  <c r="D105" i="6"/>
  <c r="D117" i="6"/>
  <c r="D129" i="6"/>
  <c r="D22" i="6"/>
  <c r="E25" i="6"/>
  <c r="E37" i="6"/>
  <c r="E49" i="6"/>
  <c r="F49" i="6" s="1"/>
  <c r="E61" i="6"/>
  <c r="F61" i="6" s="1"/>
  <c r="E73" i="6"/>
  <c r="E85" i="6"/>
  <c r="E97" i="6"/>
  <c r="E109" i="6"/>
  <c r="E121" i="6"/>
  <c r="E133" i="6"/>
  <c r="D34" i="6"/>
  <c r="D46" i="6"/>
  <c r="D58" i="6"/>
  <c r="D70" i="6"/>
  <c r="D82" i="6"/>
  <c r="D94" i="6"/>
  <c r="D106" i="6"/>
  <c r="D118" i="6"/>
  <c r="D130" i="6"/>
  <c r="E26" i="6"/>
  <c r="E38" i="6"/>
  <c r="E50" i="6"/>
  <c r="E62" i="6"/>
  <c r="E74" i="6"/>
  <c r="E86" i="6"/>
  <c r="E98" i="6"/>
  <c r="E110" i="6"/>
  <c r="E122" i="6"/>
  <c r="F122" i="6" s="1"/>
  <c r="E134" i="6"/>
  <c r="D141" i="6"/>
  <c r="D23" i="6"/>
  <c r="D35" i="6"/>
  <c r="D47" i="6"/>
  <c r="D59" i="6"/>
  <c r="D71" i="6"/>
  <c r="D83" i="6"/>
  <c r="D95" i="6"/>
  <c r="D107" i="6"/>
  <c r="D119" i="6"/>
  <c r="D131" i="6"/>
  <c r="E27" i="6"/>
  <c r="E39" i="6"/>
  <c r="E51" i="6"/>
  <c r="E63" i="6"/>
  <c r="E75" i="6"/>
  <c r="E87" i="6"/>
  <c r="E99" i="6"/>
  <c r="E111" i="6"/>
  <c r="E123" i="6"/>
  <c r="E135" i="6"/>
  <c r="D24" i="6"/>
  <c r="D36" i="6"/>
  <c r="F36" i="6" s="1"/>
  <c r="D48" i="6"/>
  <c r="F48" i="6" s="1"/>
  <c r="D60" i="6"/>
  <c r="D72" i="6"/>
  <c r="F72" i="6" s="1"/>
  <c r="D84" i="6"/>
  <c r="D96" i="6"/>
  <c r="D108" i="6"/>
  <c r="F108" i="6" s="1"/>
  <c r="D120" i="6"/>
  <c r="F120" i="6" s="1"/>
  <c r="D132" i="6"/>
  <c r="E28" i="6"/>
  <c r="E40" i="6"/>
  <c r="E52" i="6"/>
  <c r="F52" i="6" s="1"/>
  <c r="E64" i="6"/>
  <c r="E76" i="6"/>
  <c r="E88" i="6"/>
  <c r="E100" i="6"/>
  <c r="E112" i="6"/>
  <c r="E124" i="6"/>
  <c r="E136" i="6"/>
  <c r="D25" i="6"/>
  <c r="D37" i="6"/>
  <c r="F37" i="6" s="1"/>
  <c r="D49" i="6"/>
  <c r="D61" i="6"/>
  <c r="D73" i="6"/>
  <c r="D85" i="6"/>
  <c r="F85" i="6" s="1"/>
  <c r="D97" i="6"/>
  <c r="F97" i="6" s="1"/>
  <c r="D109" i="6"/>
  <c r="F109" i="6" s="1"/>
  <c r="D121" i="6"/>
  <c r="F121" i="6" s="1"/>
  <c r="D133" i="6"/>
  <c r="E29" i="6"/>
  <c r="E41" i="6"/>
  <c r="E53" i="6"/>
  <c r="E65" i="6"/>
  <c r="E77" i="6"/>
  <c r="E89" i="6"/>
  <c r="E101" i="6"/>
  <c r="E113" i="6"/>
  <c r="E125" i="6"/>
  <c r="E137" i="6"/>
  <c r="D26" i="6"/>
  <c r="F26" i="6" s="1"/>
  <c r="D38" i="6"/>
  <c r="F38" i="6" s="1"/>
  <c r="D50" i="6"/>
  <c r="D62" i="6"/>
  <c r="D74" i="6"/>
  <c r="F74" i="6" s="1"/>
  <c r="D86" i="6"/>
  <c r="D98" i="6"/>
  <c r="F98" i="6" s="1"/>
  <c r="D110" i="6"/>
  <c r="D122" i="6"/>
  <c r="D134" i="6"/>
  <c r="E30" i="6"/>
  <c r="E42" i="6"/>
  <c r="E54" i="6"/>
  <c r="E66" i="6"/>
  <c r="E78" i="6"/>
  <c r="E90" i="6"/>
  <c r="E102" i="6"/>
  <c r="E114" i="6"/>
  <c r="E126" i="6"/>
  <c r="E138" i="6"/>
  <c r="D27" i="6"/>
  <c r="D39" i="6"/>
  <c r="F39" i="6" s="1"/>
  <c r="D51" i="6"/>
  <c r="F51" i="6" s="1"/>
  <c r="D63" i="6"/>
  <c r="D75" i="6"/>
  <c r="F75" i="6" s="1"/>
  <c r="D87" i="6"/>
  <c r="D99" i="6"/>
  <c r="D111" i="6"/>
  <c r="F111" i="6" s="1"/>
  <c r="D123" i="6"/>
  <c r="F123" i="6" s="1"/>
  <c r="D135" i="6"/>
  <c r="F135" i="6" s="1"/>
  <c r="E31" i="6"/>
  <c r="E43" i="6"/>
  <c r="E55" i="6"/>
  <c r="E67" i="6"/>
  <c r="E79" i="6"/>
  <c r="E91" i="6"/>
  <c r="E103" i="6"/>
  <c r="E115" i="6"/>
  <c r="E127" i="6"/>
  <c r="E139" i="6"/>
  <c r="D28" i="6"/>
  <c r="F28" i="6" s="1"/>
  <c r="D40" i="6"/>
  <c r="F40" i="6" s="1"/>
  <c r="D52" i="6"/>
  <c r="D64" i="6"/>
  <c r="D76" i="6"/>
  <c r="D88" i="6"/>
  <c r="F88" i="6" s="1"/>
  <c r="D100" i="6"/>
  <c r="F100" i="6" s="1"/>
  <c r="D112" i="6"/>
  <c r="D124" i="6"/>
  <c r="D136" i="6"/>
  <c r="E32" i="6"/>
  <c r="E44" i="6"/>
  <c r="E56" i="6"/>
  <c r="E68" i="6"/>
  <c r="E80" i="6"/>
  <c r="E92" i="6"/>
  <c r="E104" i="6"/>
  <c r="F104" i="6" s="1"/>
  <c r="E116" i="6"/>
  <c r="E128" i="6"/>
  <c r="E140" i="6"/>
  <c r="D29" i="6"/>
  <c r="D41" i="6"/>
  <c r="D53" i="6"/>
  <c r="F53" i="6" s="1"/>
  <c r="D65" i="6"/>
  <c r="F65" i="6" s="1"/>
  <c r="D77" i="6"/>
  <c r="F77" i="6" s="1"/>
  <c r="D89" i="6"/>
  <c r="F89" i="6" s="1"/>
  <c r="D101" i="6"/>
  <c r="D113" i="6"/>
  <c r="D125" i="6"/>
  <c r="D137" i="6"/>
  <c r="F137" i="6" s="1"/>
  <c r="E33" i="6"/>
  <c r="E45" i="6"/>
  <c r="E57" i="6"/>
  <c r="E69" i="6"/>
  <c r="E81" i="6"/>
  <c r="E93" i="6"/>
  <c r="E105" i="6"/>
  <c r="E117" i="6"/>
  <c r="E129" i="6"/>
  <c r="E141" i="6"/>
  <c r="D30" i="6"/>
  <c r="D42" i="6"/>
  <c r="F42" i="6" s="1"/>
  <c r="D54" i="6"/>
  <c r="F54" i="6" s="1"/>
  <c r="D66" i="6"/>
  <c r="D78" i="6"/>
  <c r="D90" i="6"/>
  <c r="D102" i="6"/>
  <c r="D114" i="6"/>
  <c r="F114" i="6" s="1"/>
  <c r="D126" i="6"/>
  <c r="F126" i="6" s="1"/>
  <c r="D138" i="6"/>
  <c r="F138" i="6" s="1"/>
  <c r="E34" i="6"/>
  <c r="E46" i="6"/>
  <c r="E58" i="6"/>
  <c r="F58" i="6" s="1"/>
  <c r="E70" i="6"/>
  <c r="F70" i="6" s="1"/>
  <c r="E82" i="6"/>
  <c r="E94" i="6"/>
  <c r="E106" i="6"/>
  <c r="E118" i="6"/>
  <c r="E130" i="6"/>
  <c r="E22" i="6"/>
  <c r="F22" i="6" s="1"/>
  <c r="H14" i="4" s="1"/>
  <c r="D31" i="6"/>
  <c r="F31" i="6" s="1"/>
  <c r="D43" i="6"/>
  <c r="F43" i="6" s="1"/>
  <c r="D55" i="6"/>
  <c r="D67" i="6"/>
  <c r="D79" i="6"/>
  <c r="D91" i="6"/>
  <c r="F91" i="6" s="1"/>
  <c r="D103" i="6"/>
  <c r="F103" i="6" s="1"/>
  <c r="D115" i="6"/>
  <c r="F115" i="6" s="1"/>
  <c r="D127" i="6"/>
  <c r="D139" i="6"/>
  <c r="E23" i="6"/>
  <c r="E35" i="6"/>
  <c r="F35" i="6" s="1"/>
  <c r="E47" i="6"/>
  <c r="F47" i="6" s="1"/>
  <c r="E59" i="6"/>
  <c r="E71" i="6"/>
  <c r="F71" i="6" s="1"/>
  <c r="E83" i="6"/>
  <c r="E95" i="6"/>
  <c r="F95" i="6" s="1"/>
  <c r="E107" i="6"/>
  <c r="E119" i="6"/>
  <c r="E131" i="6"/>
  <c r="T21" i="6"/>
  <c r="F124" i="6"/>
  <c r="F46" i="6"/>
  <c r="F66" i="6"/>
  <c r="F86" i="6"/>
  <c r="F25" i="6"/>
  <c r="F127" i="6"/>
  <c r="F99" i="6"/>
  <c r="F130" i="6"/>
  <c r="F105" i="6"/>
  <c r="F62" i="6"/>
  <c r="F81" i="6"/>
  <c r="F78" i="6"/>
  <c r="F29" i="6"/>
  <c r="F102" i="6"/>
  <c r="F32" i="6"/>
  <c r="F63" i="6"/>
  <c r="F60" i="6"/>
  <c r="F132" i="6"/>
  <c r="F96" i="6"/>
  <c r="F44" i="6"/>
  <c r="F23" i="6"/>
  <c r="F112" i="6"/>
  <c r="G17" i="5"/>
  <c r="C18" i="5" s="1"/>
  <c r="U21" i="6"/>
  <c r="Q22" i="6" s="1"/>
  <c r="F13" i="4"/>
  <c r="F128" i="6" l="1"/>
  <c r="F79" i="6"/>
  <c r="F73" i="6"/>
  <c r="F57" i="6"/>
  <c r="F24" i="6"/>
  <c r="F110" i="6"/>
  <c r="F101" i="6"/>
  <c r="F55" i="6"/>
  <c r="F67" i="6"/>
  <c r="F113" i="6"/>
  <c r="F6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C141" i="6" s="1"/>
  <c r="G141"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137" i="5"/>
  <c r="D30" i="5"/>
  <c r="D42" i="5"/>
  <c r="D54" i="5"/>
  <c r="D66" i="5"/>
  <c r="D78" i="5"/>
  <c r="D90" i="5"/>
  <c r="D102" i="5"/>
  <c r="D114" i="5"/>
  <c r="D126" i="5"/>
  <c r="D18" i="5"/>
  <c r="G14" i="4"/>
  <c r="F141" i="6"/>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S141" i="6"/>
  <c r="R32" i="6"/>
  <c r="R44" i="6"/>
  <c r="R56" i="6"/>
  <c r="R68" i="6"/>
  <c r="R80" i="6"/>
  <c r="R92" i="6"/>
  <c r="R104" i="6"/>
  <c r="R116" i="6"/>
  <c r="R128" i="6"/>
  <c r="R140" i="6"/>
  <c r="S34" i="6"/>
  <c r="S46" i="6"/>
  <c r="S58" i="6"/>
  <c r="S70" i="6"/>
  <c r="S82" i="6"/>
  <c r="S94" i="6"/>
  <c r="S106" i="6"/>
  <c r="S118" i="6"/>
  <c r="S130" i="6"/>
  <c r="S22" i="6"/>
  <c r="U22" i="6" s="1"/>
  <c r="Q23" i="6" s="1"/>
  <c r="R141" i="6"/>
  <c r="R33" i="6"/>
  <c r="R45" i="6"/>
  <c r="R57" i="6"/>
  <c r="R69" i="6"/>
  <c r="R81" i="6"/>
  <c r="R93" i="6"/>
  <c r="R105" i="6"/>
  <c r="R117" i="6"/>
  <c r="R129" i="6"/>
  <c r="R22" i="6"/>
  <c r="S23" i="6"/>
  <c r="S35" i="6"/>
  <c r="S47" i="6"/>
  <c r="S59" i="6"/>
  <c r="S71" i="6"/>
  <c r="S83" i="6"/>
  <c r="S95" i="6"/>
  <c r="S107" i="6"/>
  <c r="S119" i="6"/>
  <c r="S131" i="6"/>
  <c r="R34" i="6"/>
  <c r="R46" i="6"/>
  <c r="R58" i="6"/>
  <c r="T58" i="6" s="1"/>
  <c r="R70" i="6"/>
  <c r="R82" i="6"/>
  <c r="T82" i="6" s="1"/>
  <c r="R94" i="6"/>
  <c r="R106" i="6"/>
  <c r="R118" i="6"/>
  <c r="R130" i="6"/>
  <c r="S24" i="6"/>
  <c r="S36" i="6"/>
  <c r="S48" i="6"/>
  <c r="S60" i="6"/>
  <c r="S72" i="6"/>
  <c r="S84" i="6"/>
  <c r="S96" i="6"/>
  <c r="S108" i="6"/>
  <c r="S120" i="6"/>
  <c r="S132" i="6"/>
  <c r="R23" i="6"/>
  <c r="R35" i="6"/>
  <c r="R47" i="6"/>
  <c r="R59" i="6"/>
  <c r="R71" i="6"/>
  <c r="R83" i="6"/>
  <c r="T83" i="6" s="1"/>
  <c r="R95" i="6"/>
  <c r="R107" i="6"/>
  <c r="T107" i="6" s="1"/>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T49" i="6" s="1"/>
  <c r="R61" i="6"/>
  <c r="T61" i="6" s="1"/>
  <c r="R73" i="6"/>
  <c r="R85" i="6"/>
  <c r="R97" i="6"/>
  <c r="R109" i="6"/>
  <c r="R121" i="6"/>
  <c r="R133" i="6"/>
  <c r="S27" i="6"/>
  <c r="S39" i="6"/>
  <c r="S51" i="6"/>
  <c r="S63" i="6"/>
  <c r="S75" i="6"/>
  <c r="S87" i="6"/>
  <c r="S99" i="6"/>
  <c r="S111" i="6"/>
  <c r="S123" i="6"/>
  <c r="S135" i="6"/>
  <c r="R26" i="6"/>
  <c r="R38" i="6"/>
  <c r="R50" i="6"/>
  <c r="R62" i="6"/>
  <c r="R74" i="6"/>
  <c r="R86" i="6"/>
  <c r="R98" i="6"/>
  <c r="T98" i="6" s="1"/>
  <c r="R110" i="6"/>
  <c r="T110" i="6" s="1"/>
  <c r="R122" i="6"/>
  <c r="R134" i="6"/>
  <c r="S28" i="6"/>
  <c r="S40" i="6"/>
  <c r="S52" i="6"/>
  <c r="S64" i="6"/>
  <c r="S76" i="6"/>
  <c r="S88" i="6"/>
  <c r="S100" i="6"/>
  <c r="S112" i="6"/>
  <c r="S124" i="6"/>
  <c r="S136" i="6"/>
  <c r="R27" i="6"/>
  <c r="T27" i="6" s="1"/>
  <c r="R39" i="6"/>
  <c r="R51" i="6"/>
  <c r="R63" i="6"/>
  <c r="R75" i="6"/>
  <c r="R87" i="6"/>
  <c r="R99" i="6"/>
  <c r="R111" i="6"/>
  <c r="R123" i="6"/>
  <c r="R135" i="6"/>
  <c r="S29" i="6"/>
  <c r="S41" i="6"/>
  <c r="S53" i="6"/>
  <c r="S65" i="6"/>
  <c r="S77" i="6"/>
  <c r="S89" i="6"/>
  <c r="S101" i="6"/>
  <c r="S113" i="6"/>
  <c r="S125" i="6"/>
  <c r="S137" i="6"/>
  <c r="R28" i="6"/>
  <c r="R40" i="6"/>
  <c r="R52" i="6"/>
  <c r="T52" i="6" s="1"/>
  <c r="R64" i="6"/>
  <c r="T64" i="6" s="1"/>
  <c r="R76" i="6"/>
  <c r="T76" i="6" s="1"/>
  <c r="R88" i="6"/>
  <c r="R100" i="6"/>
  <c r="R112" i="6"/>
  <c r="R124" i="6"/>
  <c r="R136" i="6"/>
  <c r="S30" i="6"/>
  <c r="S42" i="6"/>
  <c r="S54" i="6"/>
  <c r="S66" i="6"/>
  <c r="S78" i="6"/>
  <c r="S90" i="6"/>
  <c r="S102" i="6"/>
  <c r="S114" i="6"/>
  <c r="S126" i="6"/>
  <c r="S138" i="6"/>
  <c r="R29" i="6"/>
  <c r="R41" i="6"/>
  <c r="R53" i="6"/>
  <c r="T53" i="6" s="1"/>
  <c r="R65" i="6"/>
  <c r="R77" i="6"/>
  <c r="R89" i="6"/>
  <c r="R101" i="6"/>
  <c r="T101" i="6" s="1"/>
  <c r="R113" i="6"/>
  <c r="T113" i="6" s="1"/>
  <c r="R125" i="6"/>
  <c r="T125" i="6" s="1"/>
  <c r="R137" i="6"/>
  <c r="S31" i="6"/>
  <c r="S43" i="6"/>
  <c r="S55" i="6"/>
  <c r="S67" i="6"/>
  <c r="S79" i="6"/>
  <c r="S91" i="6"/>
  <c r="S103" i="6"/>
  <c r="S115" i="6"/>
  <c r="S127" i="6"/>
  <c r="S139" i="6"/>
  <c r="R30" i="6"/>
  <c r="T30" i="6" s="1"/>
  <c r="R42" i="6"/>
  <c r="R54" i="6"/>
  <c r="R66" i="6"/>
  <c r="R78" i="6"/>
  <c r="R90" i="6"/>
  <c r="R102" i="6"/>
  <c r="T102" i="6" s="1"/>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137"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E13" i="4"/>
  <c r="G18" i="5"/>
  <c r="C19" i="5" s="1"/>
  <c r="T94" i="6" l="1"/>
  <c r="T45" i="6"/>
  <c r="T137" i="6"/>
  <c r="T88" i="6"/>
  <c r="T39" i="6"/>
  <c r="T134" i="6"/>
  <c r="T36" i="6"/>
  <c r="T42" i="6"/>
  <c r="T141" i="6"/>
  <c r="T46" i="6"/>
  <c r="T138" i="6"/>
  <c r="T89" i="6"/>
  <c r="T40" i="6"/>
  <c r="T135" i="6"/>
  <c r="T86" i="6"/>
  <c r="T37" i="6"/>
  <c r="T132" i="6"/>
  <c r="T34" i="6"/>
  <c r="T126" i="6"/>
  <c r="T77" i="6"/>
  <c r="T28" i="6"/>
  <c r="T123" i="6"/>
  <c r="T74" i="6"/>
  <c r="T25" i="6"/>
  <c r="T120" i="6"/>
  <c r="T71"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Q141" i="6" s="1"/>
  <c r="U141"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H13" i="4" s="1"/>
  <c r="G13" i="4" l="1"/>
  <c r="G21" i="4" s="1"/>
  <c r="G32" i="4" s="1"/>
  <c r="G33" i="4" s="1"/>
  <c r="G34" i="4" s="1"/>
  <c r="H21" i="4"/>
  <c r="H32" i="4" s="1"/>
  <c r="F19" i="5"/>
  <c r="G19" i="5"/>
  <c r="C20" i="5" s="1"/>
  <c r="H33" i="4" l="1"/>
  <c r="H34" i="4" s="1"/>
  <c r="G20" i="5"/>
  <c r="C21" i="5" s="1"/>
  <c r="F20" i="5"/>
  <c r="F21" i="5" l="1"/>
  <c r="G21" i="5"/>
  <c r="C22" i="5" s="1"/>
  <c r="G22" i="5" l="1"/>
  <c r="C23" i="5" s="1"/>
  <c r="F22" i="5"/>
  <c r="F23" i="5" l="1"/>
  <c r="G23" i="5"/>
  <c r="C24" i="5" s="1"/>
  <c r="F24" i="5" l="1"/>
  <c r="G24" i="5"/>
  <c r="C25" i="5" s="1"/>
  <c r="F25" i="5" l="1"/>
  <c r="G25" i="5"/>
  <c r="C26" i="5" s="1"/>
  <c r="F26" i="5" l="1"/>
  <c r="G26" i="5"/>
  <c r="C27" i="5" s="1"/>
  <c r="F27" i="5" l="1"/>
  <c r="G27" i="5"/>
  <c r="C28" i="5" s="1"/>
  <c r="G28" i="5" l="1"/>
  <c r="C29" i="5" s="1"/>
  <c r="F28" i="5"/>
  <c r="F29" i="5" l="1"/>
  <c r="G29" i="5"/>
  <c r="C30" i="5" s="1"/>
  <c r="F30" i="5" l="1"/>
  <c r="G30" i="5"/>
  <c r="C31" i="5" s="1"/>
  <c r="F31" i="5" l="1"/>
  <c r="G31" i="5"/>
  <c r="C32" i="5" s="1"/>
  <c r="F32" i="5" l="1"/>
  <c r="G32" i="5"/>
  <c r="C33" i="5" s="1"/>
  <c r="G33" i="5" l="1"/>
  <c r="C34" i="5" s="1"/>
  <c r="F33" i="5"/>
  <c r="F34" i="5" l="1"/>
  <c r="G34" i="5"/>
  <c r="C35" i="5" s="1"/>
  <c r="F35" i="5" l="1"/>
  <c r="G35" i="5"/>
  <c r="C36" i="5" s="1"/>
  <c r="G36" i="5" l="1"/>
  <c r="C37" i="5" s="1"/>
  <c r="F36" i="5"/>
  <c r="F37" i="5" l="1"/>
  <c r="G37" i="5"/>
  <c r="C38" i="5" s="1"/>
  <c r="G38" i="5" l="1"/>
  <c r="C39" i="5" s="1"/>
  <c r="F38" i="5"/>
  <c r="G39" i="5" l="1"/>
  <c r="C40" i="5" s="1"/>
  <c r="F39" i="5"/>
  <c r="F40" i="5" l="1"/>
  <c r="G40" i="5"/>
  <c r="C41" i="5" s="1"/>
  <c r="F41" i="5" l="1"/>
  <c r="G41" i="5"/>
  <c r="C42" i="5" s="1"/>
  <c r="G42" i="5" l="1"/>
  <c r="C43" i="5" s="1"/>
  <c r="F42" i="5"/>
  <c r="F43" i="5" l="1"/>
  <c r="G43" i="5"/>
  <c r="C44" i="5" s="1"/>
  <c r="F44" i="5" l="1"/>
  <c r="G44" i="5"/>
  <c r="C45" i="5" s="1"/>
  <c r="G45" i="5" l="1"/>
  <c r="C46" i="5" s="1"/>
  <c r="F45" i="5"/>
  <c r="F46" i="5" l="1"/>
  <c r="G46" i="5"/>
  <c r="C47" i="5" s="1"/>
  <c r="F47" i="5" l="1"/>
  <c r="G47" i="5"/>
  <c r="C48" i="5" s="1"/>
  <c r="F48" i="5" l="1"/>
  <c r="G48" i="5"/>
  <c r="C49" i="5" s="1"/>
  <c r="G49" i="5" l="1"/>
  <c r="C50" i="5" s="1"/>
  <c r="F49" i="5"/>
  <c r="G50" i="5" l="1"/>
  <c r="C51" i="5" s="1"/>
  <c r="F50" i="5"/>
  <c r="F51" i="5" l="1"/>
  <c r="G51" i="5"/>
  <c r="C52" i="5" s="1"/>
  <c r="G52" i="5" l="1"/>
  <c r="C53" i="5" s="1"/>
  <c r="F52" i="5"/>
  <c r="F53" i="5" l="1"/>
  <c r="G53" i="5"/>
  <c r="C54" i="5" s="1"/>
  <c r="G54" i="5" l="1"/>
  <c r="C55" i="5" s="1"/>
  <c r="F54" i="5"/>
  <c r="F55" i="5" l="1"/>
  <c r="G55" i="5"/>
  <c r="C56" i="5" s="1"/>
  <c r="F56" i="5" l="1"/>
  <c r="G56" i="5"/>
  <c r="C57" i="5" s="1"/>
  <c r="G57" i="5" l="1"/>
  <c r="C58" i="5" s="1"/>
  <c r="F57" i="5"/>
  <c r="G58" i="5" l="1"/>
  <c r="C59" i="5" s="1"/>
  <c r="F58" i="5"/>
  <c r="G59" i="5" l="1"/>
  <c r="C60" i="5" s="1"/>
  <c r="F59" i="5"/>
  <c r="F60" i="5" l="1"/>
  <c r="G60" i="5"/>
  <c r="C61" i="5" s="1"/>
  <c r="F61" i="5" l="1"/>
  <c r="G61" i="5"/>
  <c r="C62" i="5" s="1"/>
  <c r="F62" i="5" l="1"/>
  <c r="G62" i="5"/>
  <c r="C63" i="5" s="1"/>
  <c r="G63" i="5" l="1"/>
  <c r="C64" i="5" s="1"/>
  <c r="F63" i="5"/>
  <c r="G64" i="5" l="1"/>
  <c r="C65" i="5" s="1"/>
  <c r="F64" i="5"/>
  <c r="F65" i="5" l="1"/>
  <c r="G65" i="5"/>
  <c r="C66" i="5" s="1"/>
  <c r="F66" i="5" l="1"/>
  <c r="G66" i="5"/>
  <c r="C67" i="5" s="1"/>
  <c r="F67" i="5" l="1"/>
  <c r="G67" i="5"/>
  <c r="C68" i="5" s="1"/>
  <c r="F68" i="5" l="1"/>
  <c r="G68" i="5"/>
  <c r="C69" i="5" s="1"/>
  <c r="F69" i="5" l="1"/>
  <c r="G69" i="5"/>
  <c r="C70" i="5" s="1"/>
  <c r="F70" i="5" l="1"/>
  <c r="G70" i="5"/>
  <c r="C71" i="5" s="1"/>
  <c r="F71" i="5" l="1"/>
  <c r="G71" i="5"/>
  <c r="C72" i="5" s="1"/>
  <c r="G72" i="5" l="1"/>
  <c r="C73" i="5" s="1"/>
  <c r="F72" i="5"/>
  <c r="F73" i="5" l="1"/>
  <c r="G73" i="5"/>
  <c r="C74" i="5" s="1"/>
  <c r="F74" i="5" l="1"/>
  <c r="G74" i="5"/>
  <c r="C75" i="5" s="1"/>
  <c r="F75" i="5" l="1"/>
  <c r="G75" i="5"/>
  <c r="C76" i="5" s="1"/>
  <c r="F76" i="5" l="1"/>
  <c r="G76" i="5"/>
  <c r="C77" i="5" s="1"/>
  <c r="F77" i="5" l="1"/>
  <c r="G77" i="5"/>
  <c r="C78" i="5" s="1"/>
  <c r="F78" i="5" l="1"/>
  <c r="G78" i="5"/>
  <c r="C79" i="5" s="1"/>
  <c r="F79" i="5" l="1"/>
  <c r="G79" i="5"/>
  <c r="C80" i="5" s="1"/>
  <c r="G80" i="5" l="1"/>
  <c r="C81" i="5" s="1"/>
  <c r="F80" i="5"/>
  <c r="G81" i="5" l="1"/>
  <c r="C82" i="5" s="1"/>
  <c r="F81" i="5"/>
  <c r="F82" i="5" l="1"/>
  <c r="G82" i="5"/>
  <c r="C83" i="5" s="1"/>
  <c r="F83" i="5" l="1"/>
  <c r="G83" i="5"/>
  <c r="C84" i="5" s="1"/>
  <c r="G84" i="5" l="1"/>
  <c r="C85" i="5" s="1"/>
  <c r="F84" i="5"/>
  <c r="F85" i="5" l="1"/>
  <c r="G85" i="5"/>
  <c r="C86" i="5" s="1"/>
  <c r="G86" i="5" l="1"/>
  <c r="C87" i="5" s="1"/>
  <c r="F86" i="5"/>
  <c r="F87" i="5" l="1"/>
  <c r="G87" i="5"/>
  <c r="C88" i="5" s="1"/>
  <c r="F88" i="5" l="1"/>
  <c r="G88" i="5"/>
  <c r="C89" i="5" s="1"/>
  <c r="G89" i="5" l="1"/>
  <c r="C90" i="5" s="1"/>
  <c r="F89" i="5"/>
  <c r="F90" i="5" l="1"/>
  <c r="G90" i="5"/>
  <c r="C91" i="5" s="1"/>
  <c r="F91" i="5" l="1"/>
  <c r="G91" i="5"/>
  <c r="C92" i="5" s="1"/>
  <c r="G92" i="5" l="1"/>
  <c r="C93" i="5" s="1"/>
  <c r="F92" i="5"/>
  <c r="G93" i="5" l="1"/>
  <c r="C94" i="5" s="1"/>
  <c r="F93" i="5"/>
  <c r="G94" i="5" l="1"/>
  <c r="C95" i="5" s="1"/>
  <c r="F94" i="5"/>
  <c r="F95" i="5" l="1"/>
  <c r="G95" i="5"/>
  <c r="C96" i="5" s="1"/>
  <c r="F96" i="5" l="1"/>
  <c r="G96" i="5"/>
  <c r="C97" i="5" s="1"/>
  <c r="G97" i="5" l="1"/>
  <c r="C98" i="5" s="1"/>
  <c r="F97" i="5"/>
  <c r="F98" i="5" l="1"/>
  <c r="G98" i="5"/>
  <c r="C99" i="5" s="1"/>
  <c r="G99" i="5" l="1"/>
  <c r="C100" i="5" s="1"/>
  <c r="F99" i="5"/>
  <c r="G100" i="5" l="1"/>
  <c r="C101" i="5" s="1"/>
  <c r="F100" i="5"/>
  <c r="G101" i="5" l="1"/>
  <c r="C102" i="5" s="1"/>
  <c r="F101" i="5"/>
  <c r="F102" i="5" l="1"/>
  <c r="G102" i="5"/>
  <c r="C103" i="5" s="1"/>
  <c r="G103" i="5" l="1"/>
  <c r="C104" i="5" s="1"/>
  <c r="F103" i="5"/>
  <c r="G104" i="5" l="1"/>
  <c r="C105" i="5" s="1"/>
  <c r="F104" i="5"/>
  <c r="G105" i="5" l="1"/>
  <c r="C106" i="5" s="1"/>
  <c r="F105" i="5"/>
  <c r="F106" i="5" l="1"/>
  <c r="G106" i="5"/>
  <c r="C107" i="5" s="1"/>
  <c r="F107" i="5" l="1"/>
  <c r="G107" i="5"/>
  <c r="C108" i="5" s="1"/>
  <c r="F108" i="5" l="1"/>
  <c r="G108" i="5"/>
  <c r="C109" i="5" s="1"/>
  <c r="F109" i="5" l="1"/>
  <c r="G109" i="5"/>
  <c r="C110" i="5" s="1"/>
  <c r="F110" i="5" l="1"/>
  <c r="G110" i="5"/>
  <c r="C111" i="5" s="1"/>
  <c r="G111" i="5" l="1"/>
  <c r="C112" i="5" s="1"/>
  <c r="F111" i="5"/>
  <c r="F112" i="5" l="1"/>
  <c r="G112" i="5"/>
  <c r="C113" i="5" s="1"/>
  <c r="F113" i="5" l="1"/>
  <c r="G113" i="5"/>
  <c r="C114" i="5" s="1"/>
  <c r="F114" i="5" l="1"/>
  <c r="G114" i="5"/>
  <c r="C115" i="5" s="1"/>
  <c r="F115" i="5" l="1"/>
  <c r="G115" i="5"/>
  <c r="C116" i="5" s="1"/>
  <c r="F116" i="5" l="1"/>
  <c r="G116" i="5"/>
  <c r="C117" i="5" s="1"/>
  <c r="F117" i="5" l="1"/>
  <c r="G117" i="5"/>
  <c r="C118" i="5" s="1"/>
  <c r="G118" i="5" l="1"/>
  <c r="C119" i="5" s="1"/>
  <c r="F118" i="5"/>
  <c r="F119" i="5" l="1"/>
  <c r="G119" i="5"/>
  <c r="C120" i="5" s="1"/>
  <c r="F120" i="5" l="1"/>
  <c r="G120" i="5"/>
  <c r="C121" i="5" s="1"/>
  <c r="G121" i="5" l="1"/>
  <c r="C122" i="5" s="1"/>
  <c r="F121" i="5"/>
  <c r="G122" i="5" l="1"/>
  <c r="C123" i="5" s="1"/>
  <c r="F122" i="5"/>
  <c r="F123" i="5" l="1"/>
  <c r="G123" i="5"/>
  <c r="C124" i="5" s="1"/>
  <c r="G124" i="5" l="1"/>
  <c r="C125" i="5" s="1"/>
  <c r="F124" i="5"/>
  <c r="G125" i="5" l="1"/>
  <c r="C126" i="5" s="1"/>
  <c r="F125" i="5"/>
  <c r="G126" i="5" l="1"/>
  <c r="C127" i="5" s="1"/>
  <c r="F126" i="5"/>
  <c r="F127" i="5" l="1"/>
  <c r="G127" i="5"/>
  <c r="C128" i="5" s="1"/>
  <c r="G128" i="5" l="1"/>
  <c r="C129" i="5" s="1"/>
  <c r="F128" i="5"/>
  <c r="G129" i="5" l="1"/>
  <c r="C130" i="5" s="1"/>
  <c r="F129" i="5"/>
  <c r="G130" i="5" l="1"/>
  <c r="C131" i="5" s="1"/>
  <c r="F130" i="5"/>
  <c r="G131" i="5" l="1"/>
  <c r="C132" i="5" s="1"/>
  <c r="F131" i="5"/>
  <c r="F132" i="5" l="1"/>
  <c r="G132" i="5"/>
  <c r="C133" i="5" s="1"/>
  <c r="F133" i="5" l="1"/>
  <c r="G133" i="5"/>
  <c r="C134" i="5" s="1"/>
  <c r="G134" i="5" l="1"/>
  <c r="C135" i="5" s="1"/>
  <c r="F134" i="5"/>
  <c r="G135" i="5" l="1"/>
  <c r="C136" i="5" s="1"/>
  <c r="F135" i="5"/>
  <c r="G136" i="5" l="1"/>
  <c r="C137" i="5" s="1"/>
  <c r="F136" i="5"/>
  <c r="G137" i="5" l="1"/>
  <c r="F137" i="5"/>
  <c r="F15" i="7"/>
  <c r="F15" i="4" s="1"/>
  <c r="E15" i="4" s="1"/>
  <c r="G15" i="7"/>
  <c r="C16" i="7" s="1"/>
  <c r="G16" i="7" l="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 r="F21" i="4" l="1"/>
  <c r="F32" i="4" s="1"/>
  <c r="E16" i="4"/>
  <c r="E21" i="4" s="1"/>
  <c r="E32" i="4" s="1"/>
  <c r="E33" i="4" s="1"/>
  <c r="E34" i="4" s="1"/>
  <c r="F35" i="4" l="1"/>
  <c r="F33" i="4"/>
  <c r="F34" i="4" s="1"/>
  <c r="F3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<sst xmlns="http://schemas.openxmlformats.org/spreadsheetml/2006/main" count="166" uniqueCount="84">
  <si>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</si>
  <si>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</si>
  <si>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</si>
  <si>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</si>
  <si>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</si>
  <si>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</si>
  <si>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</si>
  <si>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</si>
  <si>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</si>
  <si>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</si>
  <si>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</si>
  <si>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</si>
  <si>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</si>
  <si>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</si>
  <si>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</si>
  <si>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</si>
  <si>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</si>
  <si>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</si>
  <si>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</si>
  <si>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</si>
  <si>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</si>
  <si>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</si>
  <si>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</si>
  <si>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</si>
  <si>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</si>
  <si>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</si>
  <si>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</si>
  <si>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</si>
  <si>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</si>
  <si>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Heakord</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</si>
  <si>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</si>
  <si>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</si>
  <si>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</si>
  <si>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</si>
  <si>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</si>
  <si>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</si>
  <si>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</si>
  <si>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</si>
  <si>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</si>
  <si>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</si>
  <si>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</si>
  <si>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</si>
  <si>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</si>
  <si>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</si>
  <si>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</si>
  <si>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</si>
  <si>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</si>
  <si>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</si>
  <si>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</si>
  <si>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Kapitali tulumäär 2019 II pa</t>
  </si>
  <si>
    <t>Kapitalikomponent (tavasisisutus)</t>
  </si>
  <si>
    <t>Remonttööd (tavasisustus)</t>
  </si>
  <si>
    <t>Kapitalikomponent (investeering)</t>
  </si>
  <si>
    <t xml:space="preserve">Kapitalikomponendi annuiteetmaksegraafik - </t>
  </si>
  <si>
    <t>Investeering</t>
  </si>
  <si>
    <t>Investeeringu jääk</t>
  </si>
  <si>
    <t>SKA</t>
  </si>
  <si>
    <t>TTJA</t>
  </si>
  <si>
    <t>TAI</t>
  </si>
  <si>
    <t>Vakants</t>
  </si>
  <si>
    <t>Rahandusministeerium</t>
  </si>
  <si>
    <t>*Kapitalikomponendi annuiteetmaksegraafik (ilma CO2 vahenditeta)</t>
  </si>
  <si>
    <t>CO2 vahendid</t>
  </si>
  <si>
    <t>Osakaal</t>
  </si>
  <si>
    <t>Garaaž</t>
  </si>
  <si>
    <t>Garaaži jääk</t>
  </si>
  <si>
    <t>Üürniku kohti garaažis</t>
  </si>
  <si>
    <t>Kõrvalteenuste eest tasumine tegelike kulude alusel, esitatud kulude prognoos</t>
  </si>
  <si>
    <t>Tugiteenused (710-720, 740)</t>
  </si>
  <si>
    <t>Garaaž (8 kohta)</t>
  </si>
  <si>
    <t>Teenuse hinnamuutus</t>
  </si>
  <si>
    <t>Teenuse hinna ja tarbimise muutus</t>
  </si>
  <si>
    <t>Lisa 3 üürilepingule nr Ü17380/19</t>
  </si>
  <si>
    <t>RaM</t>
  </si>
  <si>
    <t>Ei indekseerita</t>
  </si>
  <si>
    <t>Pepleri 35, Tartu</t>
  </si>
  <si>
    <t>Kapitali algväärtus (büroo+garaaž)</t>
  </si>
  <si>
    <t>Kapitali lõppväärtus (büroo+garaaž)</t>
  </si>
  <si>
    <t xml:space="preserve"> Indekseerimine* alates 01.01.2023.a, 31.dets THI, max 3% aastas</t>
  </si>
  <si>
    <t>Üür ja kõrvalteenuste tasu alates 04.01.2021 - 31.12.2022</t>
  </si>
  <si>
    <t>04.01.2021 - 31.01.2021</t>
  </si>
  <si>
    <t>01.02.2021 - 31.12.2022</t>
  </si>
  <si>
    <t>28 päeva</t>
  </si>
  <si>
    <t>23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</si>
</sst>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s>
  <fonts count="3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9" fillId="0" borderId="0"/>
    <xf numFmtId="9" fontId="7" fillId="0" borderId="0" applyFont="0" applyFill="0" applyBorder="0" applyAlignment="0" applyProtection="0"/>
  </cellStyleXfs>
  <cellXfs count="232">
    <xf numFmtId="0" fontId="0" fillId="0" borderId="0" xfId="0"/>
    <xf numFmtId="0" fontId="10" fillId="0" borderId="0" xfId="0" applyFont="1"/>
    <xf numFmtId="0" fontId="11" fillId="0" borderId="0" xfId="0" applyFont="1"/>
    <xf numFmtId="0" fontId="10" fillId="0" borderId="0" xfId="0" applyFont="1" applyFill="1"/>
    <xf numFmtId="0" fontId="10" fillId="0" borderId="0" xfId="0" applyFont="1" applyAlignment="1">
      <alignment horizontal="right"/>
    </xf>
    <xf numFmtId="0" fontId="2" fillId="0" borderId="1" xfId="0" applyFont="1" applyFill="1" applyBorder="1"/>
    <xf numFmtId="0" fontId="12" fillId="0" borderId="1" xfId="0" applyFont="1" applyBorder="1" applyAlignment="1">
      <alignment horizontal="right"/>
    </xf>
    <xf numFmtId="164" fontId="2" fillId="0" borderId="1" xfId="0" applyNumberFormat="1" applyFont="1" applyFill="1" applyBorder="1" applyAlignment="1">
      <alignment horizontal="right"/>
    </xf>
    <xf numFmtId="0" fontId="12" fillId="0" borderId="1" xfId="0" applyFont="1" applyBorder="1"/>
    <xf numFmtId="0" fontId="12" fillId="0" borderId="0"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applyBorder="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Border="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Border="1" applyAlignment="1">
      <alignment horizontal="right"/>
    </xf>
    <xf numFmtId="4" fontId="12" fillId="0" borderId="10" xfId="0" applyNumberFormat="1" applyFont="1" applyFill="1" applyBorder="1" applyAlignment="1">
      <alignment horizontal="right"/>
    </xf>
    <xf numFmtId="4" fontId="12" fillId="0" borderId="0" xfId="0" applyNumberFormat="1" applyFont="1" applyFill="1" applyBorder="1" applyAlignment="1">
      <alignment horizontal="right"/>
    </xf>
    <xf numFmtId="9" fontId="2" fillId="0" borderId="0" xfId="0" applyNumberFormat="1" applyFont="1" applyFill="1" applyBorder="1" applyAlignment="1">
      <alignment horizontal="left"/>
    </xf>
    <xf numFmtId="4" fontId="12" fillId="0" borderId="9" xfId="0" applyNumberFormat="1" applyFont="1" applyBorder="1"/>
    <xf numFmtId="3" fontId="12" fillId="0" borderId="0" xfId="0" applyNumberFormat="1" applyFont="1" applyBorder="1" applyAlignment="1">
      <alignment horizontal="right"/>
    </xf>
    <xf numFmtId="4" fontId="12" fillId="0" borderId="0" xfId="0" applyNumberFormat="1" applyFont="1" applyBorder="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Fill="1" applyAlignment="1">
      <alignment horizontal="right"/>
    </xf>
    <xf numFmtId="0" fontId="15" fillId="0" borderId="0" xfId="0" applyFont="1"/>
    <xf numFmtId="4" fontId="12" fillId="3" borderId="18" xfId="0" applyNumberFormat="1" applyFont="1" applyFill="1" applyBorder="1" applyAlignment="1">
      <alignment horizontal="right"/>
    </xf>
    <xf numFmtId="0" fontId="10" fillId="0" borderId="16" xfId="0" applyFont="1" applyBorder="1" applyAlignment="1"/>
    <xf numFmtId="0" fontId="12" fillId="0" borderId="0" xfId="0" applyFont="1" applyBorder="1" applyAlignment="1">
      <alignment horizontal="left" wrapText="1"/>
    </xf>
    <xf numFmtId="0" fontId="11" fillId="0" borderId="0" xfId="0" applyFont="1" applyAlignment="1">
      <alignment horizontal="left" wrapText="1"/>
    </xf>
    <xf numFmtId="0" fontId="10" fillId="0" borderId="1" xfId="0" applyFont="1" applyBorder="1" applyAlignment="1"/>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3" fillId="0" borderId="0" xfId="0" applyFont="1" applyAlignment="1">
      <alignment horizontal="right"/>
    </xf>
    <xf numFmtId="0" fontId="13" fillId="0" borderId="0" xfId="0"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Fill="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0" fontId="9" fillId="3" borderId="0" xfId="1" applyFill="1" applyBorder="1"/>
    <xf numFmtId="0" fontId="17" fillId="5" borderId="0" xfId="1" applyFont="1" applyFill="1" applyBorder="1" applyAlignment="1">
      <alignment horizontal="right"/>
    </xf>
    <xf numFmtId="0" fontId="4" fillId="5" borderId="0" xfId="1" applyFont="1" applyFill="1" applyBorder="1"/>
    <xf numFmtId="0" fontId="4" fillId="5" borderId="0" xfId="1" applyFont="1" applyFill="1" applyBorder="1" applyAlignment="1">
      <alignment horizontal="right"/>
    </xf>
    <xf numFmtId="0" fontId="25" fillId="5" borderId="0" xfId="1" applyFont="1" applyFill="1" applyBorder="1"/>
    <xf numFmtId="0" fontId="19" fillId="5" borderId="0" xfId="1" applyFont="1" applyFill="1" applyBorder="1"/>
    <xf numFmtId="4" fontId="26" fillId="5" borderId="0" xfId="1" applyNumberFormat="1" applyFont="1" applyFill="1" applyBorder="1"/>
    <xf numFmtId="4" fontId="9" fillId="5" borderId="0" xfId="1" applyNumberFormat="1" applyFill="1" applyBorder="1"/>
    <xf numFmtId="0" fontId="9" fillId="6" borderId="0" xfId="1" applyFill="1" applyBorder="1"/>
    <xf numFmtId="0" fontId="9" fillId="5" borderId="0" xfId="1" applyFill="1" applyBorder="1"/>
    <xf numFmtId="0" fontId="0" fillId="3" borderId="0" xfId="0" applyFill="1" applyBorder="1"/>
    <xf numFmtId="167" fontId="4" fillId="6" borderId="0" xfId="1" applyNumberFormat="1" applyFont="1" applyFill="1" applyBorder="1"/>
    <xf numFmtId="0" fontId="19" fillId="6" borderId="0" xfId="1" applyFont="1" applyFill="1" applyBorder="1"/>
    <xf numFmtId="167" fontId="0" fillId="3" borderId="0" xfId="0" applyNumberFormat="1" applyFill="1" applyBorder="1"/>
    <xf numFmtId="3" fontId="9" fillId="6" borderId="0" xfId="1" applyNumberFormat="1" applyFill="1" applyBorder="1"/>
    <xf numFmtId="10" fontId="9" fillId="6" borderId="0" xfId="2" applyNumberFormat="1" applyFont="1" applyFill="1" applyBorder="1"/>
    <xf numFmtId="4" fontId="9" fillId="6" borderId="0" xfId="1" applyNumberFormat="1" applyFill="1" applyBorder="1"/>
    <xf numFmtId="0" fontId="4" fillId="6" borderId="0" xfId="1" applyFont="1" applyFill="1" applyBorder="1"/>
    <xf numFmtId="0" fontId="27" fillId="3" borderId="0" xfId="0" applyFont="1" applyFill="1" applyBorder="1"/>
    <xf numFmtId="166" fontId="4" fillId="6" borderId="0" xfId="1" applyNumberFormat="1" applyFont="1" applyFill="1" applyBorder="1"/>
    <xf numFmtId="0" fontId="20" fillId="3" borderId="0" xfId="1" applyFont="1" applyFill="1" applyBorder="1"/>
    <xf numFmtId="166" fontId="9" fillId="6" borderId="0" xfId="1" applyNumberFormat="1" applyFill="1" applyBorder="1"/>
    <xf numFmtId="0" fontId="21" fillId="5" borderId="0" xfId="1" applyFont="1" applyFill="1" applyBorder="1" applyAlignment="1">
      <alignment horizontal="right"/>
    </xf>
    <xf numFmtId="167" fontId="22" fillId="5" borderId="0" xfId="1" applyNumberFormat="1" applyFont="1" applyFill="1" applyBorder="1"/>
    <xf numFmtId="168" fontId="9" fillId="5" borderId="0" xfId="1" applyNumberFormat="1" applyFill="1" applyBorder="1"/>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4" fontId="6" fillId="3" borderId="5" xfId="0" applyNumberFormat="1" applyFont="1" applyFill="1" applyBorder="1" applyAlignment="1">
      <alignmen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1" fillId="0" borderId="0" xfId="0" applyFont="1" applyAlignment="1">
      <alignment horizontal="left" wrapText="1"/>
    </xf>
    <xf numFmtId="4" fontId="12" fillId="3" borderId="7" xfId="0" applyNumberFormat="1" applyFont="1" applyFill="1" applyBorder="1" applyAlignment="1">
      <alignment horizontal="right"/>
    </xf>
    <xf numFmtId="0" fontId="12" fillId="0" borderId="0" xfId="0" applyFont="1" applyBorder="1" applyAlignment="1">
      <alignment horizontal="right"/>
    </xf>
    <xf numFmtId="3" fontId="2" fillId="0" borderId="0" xfId="0" applyNumberFormat="1" applyFont="1" applyFill="1" applyBorder="1" applyAlignment="1">
      <alignment horizontal="right"/>
    </xf>
    <xf numFmtId="171" fontId="0" fillId="3" borderId="0" xfId="0" applyNumberFormat="1" applyFill="1"/>
    <xf numFmtId="2" fontId="9" fillId="5" borderId="0" xfId="1" applyNumberFormat="1" applyFill="1"/>
    <xf numFmtId="4" fontId="10" fillId="0" borderId="5" xfId="0" applyNumberFormat="1" applyFont="1" applyFill="1" applyBorder="1" applyAlignment="1">
      <alignment wrapText="1"/>
    </xf>
    <xf numFmtId="4" fontId="10" fillId="0" borderId="21" xfId="0" applyNumberFormat="1" applyFont="1" applyFill="1" applyBorder="1" applyAlignment="1">
      <alignment wrapText="1"/>
    </xf>
    <xf numFmtId="4" fontId="35" fillId="0" borderId="5" xfId="0" applyNumberFormat="1" applyFont="1" applyFill="1" applyBorder="1" applyAlignment="1">
      <alignment vertical="center" wrapText="1"/>
    </xf>
    <xf numFmtId="4" fontId="35" fillId="0" borderId="21" xfId="0" applyNumberFormat="1" applyFont="1" applyFill="1" applyBorder="1" applyAlignment="1">
      <alignment vertical="center" wrapText="1"/>
    </xf>
    <xf numFmtId="4" fontId="35" fillId="0" borderId="5" xfId="0" applyNumberFormat="1" applyFont="1" applyFill="1" applyBorder="1" applyAlignment="1">
      <alignment wrapText="1"/>
    </xf>
    <xf numFmtId="4" fontId="10" fillId="3" borderId="5" xfId="0" applyNumberFormat="1" applyFont="1" applyFill="1" applyBorder="1" applyAlignment="1">
      <alignment wrapText="1"/>
    </xf>
    <xf numFmtId="4" fontId="35" fillId="3" borderId="5" xfId="0" applyNumberFormat="1" applyFont="1" applyFill="1" applyBorder="1" applyAlignment="1">
      <alignment vertical="center" wrapText="1"/>
    </xf>
    <xf numFmtId="0" fontId="10" fillId="0" borderId="16" xfId="0" applyFont="1" applyBorder="1" applyAlignment="1"/>
    <xf numFmtId="0" fontId="10" fillId="0" borderId="7" xfId="0" applyFont="1" applyBorder="1" applyAlignment="1"/>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38" fillId="0" borderId="0" xfId="0" applyFont="1" applyAlignment="1">
      <alignment wrapText="1"/>
    </xf>
    <xf numFmtId="0" fontId="12" fillId="0" borderId="0" xfId="0" applyFont="1" applyBorder="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37" fillId="0" borderId="0" xfId="0" applyFont="1" applyAlignment="1">
      <alignment horizontal="center" wrapText="1"/>
    </xf>
    <xf numFmtId="0" fontId="10" fillId="0" borderId="1" xfId="0" applyFont="1" applyBorder="1" applyAlignment="1"/>
    <xf numFmtId="4" fontId="1" fillId="0" borderId="33" xfId="0" applyNumberFormat="1" applyFont="1" applyFill="1" applyBorder="1" applyAlignment="1">
      <alignment horizontal="center" vertical="center" wrapText="1"/>
    </xf>
    <xf numFmtId="4" fontId="1" fillId="0" borderId="34" xfId="0" applyNumberFormat="1" applyFont="1" applyFill="1" applyBorder="1" applyAlignment="1">
      <alignment horizontal="center" vertical="center" wrapText="1"/>
    </xf>
    <xf numFmtId="4" fontId="1" fillId="0" borderId="35" xfId="0" applyNumberFormat="1" applyFont="1" applyFill="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9" xfId="0" applyFont="1" applyBorder="1" applyAlignment="1">
      <alignment horizontal="center"/>
    </xf>
    <xf numFmtId="4" fontId="10" fillId="0" borderId="0" xfId="0" applyNumberFormat="1" applyFont="1" applyFill="1"/>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zoomScale="85" zoomScaleNormal="85" workbookViewId="0">
      <selection activeCell="I32" sqref="I32"/>
    </sheetView>
  </sheetViews>
  <sheetFormatPr defaultColWidth="9.140625" defaultRowHeight="15" x14ac:dyDescent="0.25"/>
  <cols>
    <col min="1" max="1" width="5.42578125" style="1" customWidth="1"/>
    <col min="2" max="2" width="7.7109375" style="1" customWidth="1"/>
    <col min="3" max="3" width="7.85546875" style="1" customWidth="1"/>
    <col min="4" max="4" width="58.5703125" style="1" customWidth="1"/>
    <col min="5" max="8" width="14" style="1" customWidth="1"/>
    <col min="9" max="10" width="25.42578125" style="1" customWidth="1"/>
    <col min="11" max="11" width="16.28515625" style="1" customWidth="1"/>
    <col min="12" max="12" width="9.140625" style="1"/>
    <col min="13" max="13" width="0" style="1" hidden="1" customWidth="1"/>
    <col min="14" max="14" width="8.5703125" style="1" hidden="1" customWidth="1"/>
    <col min="15" max="15" width="9.140625" style="1"/>
    <col min="16" max="16" width="11.28515625" style="1" bestFit="1" customWidth="1"/>
    <col min="17" max="17" width="10.140625" style="1" bestFit="1" customWidth="1"/>
    <col min="18" max="16384" width="9.140625" style="1"/>
  </cols>
  <sheetData>
    <row r="1" spans="1:17" x14ac:dyDescent="0.25">
      <c r="J1" s="57" t="s">
        <v>72</v>
      </c>
    </row>
    <row r="2" spans="1:17" ht="15" customHeight="1" x14ac:dyDescent="0.25"/>
    <row r="3" spans="1:17" ht="18.75" customHeight="1" x14ac:dyDescent="0.3">
      <c r="A3" s="222" t="s">
        <v>79</v>
      </c>
      <c r="B3" s="222"/>
      <c r="C3" s="222"/>
      <c r="D3" s="222"/>
      <c r="E3" s="222"/>
      <c r="F3" s="222"/>
      <c r="G3" s="222"/>
      <c r="H3" s="222"/>
      <c r="I3" s="222"/>
      <c r="J3" s="222"/>
    </row>
    <row r="4" spans="1:17" ht="16.5" customHeight="1" x14ac:dyDescent="0.25">
      <c r="F4" s="3"/>
      <c r="G4" s="3"/>
      <c r="H4" s="3"/>
      <c r="I4" s="3"/>
    </row>
    <row r="5" spans="1:17" x14ac:dyDescent="0.25">
      <c r="C5" s="4" t="s">
        <v>10</v>
      </c>
      <c r="D5" s="8" t="s">
        <v>60</v>
      </c>
      <c r="F5" s="3"/>
      <c r="G5" s="3"/>
      <c r="H5" s="231"/>
      <c r="I5" s="3"/>
      <c r="M5" s="64"/>
      <c r="N5" s="65"/>
    </row>
    <row r="6" spans="1:17" x14ac:dyDescent="0.25">
      <c r="C6" s="4" t="s">
        <v>11</v>
      </c>
      <c r="D6" s="5" t="s">
        <v>75</v>
      </c>
      <c r="F6" s="3"/>
      <c r="G6" s="3"/>
      <c r="H6" s="3"/>
      <c r="I6" s="3"/>
      <c r="J6" s="66"/>
      <c r="M6" s="64"/>
      <c r="N6" s="65"/>
      <c r="P6" s="67"/>
    </row>
    <row r="7" spans="1:17" ht="15.75" x14ac:dyDescent="0.25">
      <c r="F7" s="3"/>
      <c r="G7" s="3"/>
      <c r="H7" s="3"/>
      <c r="I7" s="3"/>
      <c r="J7" s="2"/>
      <c r="K7" s="10"/>
      <c r="L7" s="10"/>
      <c r="M7" s="64"/>
      <c r="N7" s="65"/>
      <c r="O7" s="4"/>
      <c r="P7" s="67"/>
    </row>
    <row r="8" spans="1:17" ht="14.25" customHeight="1" x14ac:dyDescent="0.25">
      <c r="D8" s="6" t="s">
        <v>22</v>
      </c>
      <c r="E8" s="7">
        <v>194.09886959170171</v>
      </c>
      <c r="F8" s="8" t="s">
        <v>27</v>
      </c>
      <c r="G8" s="9"/>
      <c r="H8" s="9"/>
      <c r="I8" s="9"/>
      <c r="L8" s="68"/>
    </row>
    <row r="9" spans="1:17" ht="14.25" customHeight="1" x14ac:dyDescent="0.25">
      <c r="D9" s="6" t="s">
        <v>15</v>
      </c>
      <c r="E9" s="103">
        <v>1980</v>
      </c>
      <c r="F9" s="8" t="s">
        <v>27</v>
      </c>
      <c r="G9" s="9"/>
      <c r="H9" s="9"/>
      <c r="I9" s="9"/>
      <c r="K9" s="10"/>
      <c r="L9" s="69"/>
      <c r="O9" s="10"/>
    </row>
    <row r="10" spans="1:17" ht="14.25" customHeight="1" x14ac:dyDescent="0.25">
      <c r="D10" s="199"/>
      <c r="E10" s="200"/>
      <c r="F10" s="9"/>
      <c r="G10" s="9"/>
      <c r="H10" s="9"/>
      <c r="I10" s="9"/>
      <c r="K10" s="10"/>
      <c r="L10" s="69"/>
      <c r="O10" s="10"/>
    </row>
    <row r="11" spans="1:17" ht="15.75" thickBot="1" x14ac:dyDescent="0.3">
      <c r="D11" s="10"/>
      <c r="E11" s="230" t="s">
        <v>80</v>
      </c>
      <c r="F11" s="230"/>
      <c r="G11" s="230" t="s">
        <v>81</v>
      </c>
      <c r="H11" s="230"/>
      <c r="O11" s="70"/>
      <c r="P11" s="71"/>
    </row>
    <row r="12" spans="1:17" ht="17.25" x14ac:dyDescent="0.25">
      <c r="B12" s="11" t="s">
        <v>18</v>
      </c>
      <c r="C12" s="51"/>
      <c r="D12" s="51"/>
      <c r="E12" s="12" t="s">
        <v>28</v>
      </c>
      <c r="F12" s="48" t="s">
        <v>8</v>
      </c>
      <c r="G12" s="12" t="s">
        <v>28</v>
      </c>
      <c r="H12" s="48" t="s">
        <v>8</v>
      </c>
      <c r="I12" s="45" t="s">
        <v>23</v>
      </c>
      <c r="J12" s="13" t="s">
        <v>12</v>
      </c>
    </row>
    <row r="13" spans="1:17" ht="15" customHeight="1" x14ac:dyDescent="0.25">
      <c r="B13" s="50"/>
      <c r="C13" s="72" t="s">
        <v>47</v>
      </c>
      <c r="D13" s="73"/>
      <c r="E13" s="188">
        <f>F13/E8</f>
        <v>1.1729475598899048</v>
      </c>
      <c r="F13" s="187">
        <f>'Annuiteetgraafik BIL'!F17</f>
        <v>227.66779546497537</v>
      </c>
      <c r="G13" s="188">
        <f>H13/$E$8</f>
        <v>1.234637705771914</v>
      </c>
      <c r="H13" s="187">
        <f>'Annuiteetgraafik BIL'!F18</f>
        <v>239.64178304562051</v>
      </c>
      <c r="I13" s="227" t="s">
        <v>74</v>
      </c>
      <c r="J13" s="212"/>
      <c r="K13" s="74"/>
      <c r="O13" s="4"/>
      <c r="P13" s="74"/>
      <c r="Q13" s="75"/>
    </row>
    <row r="14" spans="1:17" ht="15" customHeight="1" x14ac:dyDescent="0.25">
      <c r="B14" s="50"/>
      <c r="C14" s="72" t="s">
        <v>52</v>
      </c>
      <c r="D14" s="73"/>
      <c r="E14" s="188">
        <f>F14/E8</f>
        <v>9.2163335692567294</v>
      </c>
      <c r="F14" s="187">
        <f>'Annuiteetgraafik INV'!F21</f>
        <v>1788.8799275727847</v>
      </c>
      <c r="G14" s="188">
        <f t="shared" ref="G14:G15" si="0">H14/$E$8</f>
        <v>9.5751811594535212</v>
      </c>
      <c r="H14" s="187">
        <f>'Annuiteetgraafik INV'!F22</f>
        <v>1858.5318391856881</v>
      </c>
      <c r="I14" s="228"/>
      <c r="J14" s="213"/>
      <c r="K14" s="74"/>
      <c r="O14" s="4"/>
      <c r="P14" s="74"/>
      <c r="Q14" s="75"/>
    </row>
    <row r="15" spans="1:17" ht="15" customHeight="1" x14ac:dyDescent="0.25">
      <c r="B15" s="50"/>
      <c r="C15" s="72" t="s">
        <v>50</v>
      </c>
      <c r="D15" s="73"/>
      <c r="E15" s="188">
        <f>F15/E8</f>
        <v>1.1708412894744602</v>
      </c>
      <c r="F15" s="187">
        <f>'Annuiteetgraafik TS'!F15</f>
        <v>227.25897075828311</v>
      </c>
      <c r="G15" s="188">
        <f t="shared" si="0"/>
        <v>1.2088268635519284</v>
      </c>
      <c r="H15" s="187">
        <f>'Annuiteetgraafik TS'!F16</f>
        <v>234.63192774751153</v>
      </c>
      <c r="I15" s="228"/>
      <c r="J15" s="213"/>
      <c r="K15" s="74"/>
      <c r="O15" s="4"/>
      <c r="P15" s="74"/>
      <c r="Q15" s="75"/>
    </row>
    <row r="16" spans="1:17" ht="15" customHeight="1" x14ac:dyDescent="0.25">
      <c r="B16" s="15">
        <v>400</v>
      </c>
      <c r="C16" s="223" t="s">
        <v>46</v>
      </c>
      <c r="D16" s="210"/>
      <c r="E16" s="203">
        <f t="shared" ref="E16:E17" si="1">F16/$E$8</f>
        <v>1.5083870967741935</v>
      </c>
      <c r="F16" s="187">
        <f>H16*28/31</f>
        <v>292.77623039057971</v>
      </c>
      <c r="G16" s="189">
        <v>1.67</v>
      </c>
      <c r="H16" s="187">
        <f>G16*E8</f>
        <v>324.14511221814183</v>
      </c>
      <c r="I16" s="228"/>
      <c r="J16" s="213"/>
      <c r="O16" s="4"/>
      <c r="P16" s="74"/>
      <c r="Q16" s="75"/>
    </row>
    <row r="17" spans="2:17" ht="15" customHeight="1" x14ac:dyDescent="0.25">
      <c r="B17" s="15">
        <v>400</v>
      </c>
      <c r="C17" s="223" t="s">
        <v>51</v>
      </c>
      <c r="D17" s="210"/>
      <c r="E17" s="203">
        <f t="shared" si="1"/>
        <v>6.5892590957683947E-2</v>
      </c>
      <c r="F17" s="187">
        <f>H17*28/31</f>
        <v>12.78967741935484</v>
      </c>
      <c r="G17" s="189">
        <f>H17/E8</f>
        <v>7.2952511417435792E-2</v>
      </c>
      <c r="H17" s="187">
        <v>14.16</v>
      </c>
      <c r="I17" s="229"/>
      <c r="J17" s="213"/>
      <c r="O17" s="4"/>
      <c r="P17" s="74"/>
      <c r="Q17" s="75"/>
    </row>
    <row r="18" spans="2:17" ht="15" customHeight="1" x14ac:dyDescent="0.25">
      <c r="B18" s="15">
        <v>100</v>
      </c>
      <c r="C18" s="52" t="s">
        <v>14</v>
      </c>
      <c r="D18" s="53"/>
      <c r="E18" s="203">
        <f>F18/$E$8</f>
        <v>0.28903225806451616</v>
      </c>
      <c r="F18" s="204">
        <f t="shared" ref="F18:F20" si="2">H18*28/31</f>
        <v>56.100834565859593</v>
      </c>
      <c r="G18" s="208">
        <v>0.32</v>
      </c>
      <c r="H18" s="204">
        <f>G18*$E$8</f>
        <v>62.111638269344553</v>
      </c>
      <c r="I18" s="224" t="s">
        <v>78</v>
      </c>
      <c r="J18" s="213"/>
      <c r="K18" s="74"/>
      <c r="O18" s="4"/>
      <c r="P18" s="74"/>
      <c r="Q18" s="75"/>
    </row>
    <row r="19" spans="2:17" ht="15" customHeight="1" x14ac:dyDescent="0.25">
      <c r="B19" s="15">
        <v>200</v>
      </c>
      <c r="C19" s="14" t="s">
        <v>0</v>
      </c>
      <c r="D19" s="44"/>
      <c r="E19" s="203">
        <f t="shared" ref="E19:E20" si="3">F19/$E$8</f>
        <v>0.43354838709677418</v>
      </c>
      <c r="F19" s="204">
        <f t="shared" si="2"/>
        <v>84.151251848789386</v>
      </c>
      <c r="G19" s="208">
        <v>0.48</v>
      </c>
      <c r="H19" s="204">
        <f>G19*$E$8</f>
        <v>93.167457404016815</v>
      </c>
      <c r="I19" s="225"/>
      <c r="J19" s="213"/>
      <c r="K19" s="74"/>
      <c r="O19" s="4"/>
      <c r="P19" s="74"/>
      <c r="Q19" s="75"/>
    </row>
    <row r="20" spans="2:17" ht="15" customHeight="1" x14ac:dyDescent="0.25">
      <c r="B20" s="15">
        <v>500</v>
      </c>
      <c r="C20" s="63" t="s">
        <v>1</v>
      </c>
      <c r="D20" s="60"/>
      <c r="E20" s="203">
        <f t="shared" si="3"/>
        <v>9.0322580645161299E-2</v>
      </c>
      <c r="F20" s="204">
        <f t="shared" si="2"/>
        <v>17.531510801831125</v>
      </c>
      <c r="G20" s="208">
        <v>0.1</v>
      </c>
      <c r="H20" s="204">
        <f>G20*$E$8</f>
        <v>19.409886959170173</v>
      </c>
      <c r="I20" s="226"/>
      <c r="J20" s="214"/>
      <c r="K20" s="74"/>
      <c r="O20" s="4"/>
      <c r="P20" s="74"/>
      <c r="Q20" s="75"/>
    </row>
    <row r="21" spans="2:17" x14ac:dyDescent="0.25">
      <c r="B21" s="16"/>
      <c r="C21" s="17" t="s">
        <v>13</v>
      </c>
      <c r="D21" s="17"/>
      <c r="E21" s="18">
        <f>SUM(E13:E20)</f>
        <v>13.947305332159424</v>
      </c>
      <c r="F21" s="49">
        <f>SUM(F13:F20)</f>
        <v>2707.156198822458</v>
      </c>
      <c r="G21" s="18">
        <f>SUM(G13:G20)</f>
        <v>14.661598240194799</v>
      </c>
      <c r="H21" s="49">
        <f>SUM(H13:H20)</f>
        <v>2845.799644829493</v>
      </c>
      <c r="I21" s="46"/>
      <c r="J21" s="19"/>
      <c r="K21" s="74"/>
      <c r="P21" s="74"/>
      <c r="Q21" s="75"/>
    </row>
    <row r="22" spans="2:17" x14ac:dyDescent="0.25">
      <c r="B22" s="20"/>
      <c r="C22" s="21"/>
      <c r="D22" s="21"/>
      <c r="E22" s="22"/>
      <c r="F22" s="55"/>
      <c r="G22" s="198"/>
      <c r="H22" s="198"/>
      <c r="I22" s="59"/>
      <c r="J22" s="23"/>
      <c r="K22" s="74"/>
      <c r="P22" s="74"/>
      <c r="Q22" s="75"/>
    </row>
    <row r="23" spans="2:17" ht="17.25" x14ac:dyDescent="0.25">
      <c r="B23" s="24" t="s">
        <v>19</v>
      </c>
      <c r="C23" s="17"/>
      <c r="D23" s="17"/>
      <c r="E23" s="25" t="s">
        <v>28</v>
      </c>
      <c r="F23" s="54" t="s">
        <v>8</v>
      </c>
      <c r="G23" s="25" t="s">
        <v>28</v>
      </c>
      <c r="H23" s="54" t="s">
        <v>8</v>
      </c>
      <c r="I23" s="56" t="s">
        <v>23</v>
      </c>
      <c r="J23" s="26" t="s">
        <v>12</v>
      </c>
      <c r="K23" s="74"/>
      <c r="P23" s="74"/>
      <c r="Q23" s="75"/>
    </row>
    <row r="24" spans="2:17" ht="15.75" customHeight="1" x14ac:dyDescent="0.25">
      <c r="B24" s="15">
        <v>300</v>
      </c>
      <c r="C24" s="210" t="s">
        <v>29</v>
      </c>
      <c r="D24" s="211"/>
      <c r="E24" s="207">
        <f t="shared" ref="E24:E29" si="4">F24/$E$8</f>
        <v>1.4180645161290324</v>
      </c>
      <c r="F24" s="206">
        <f>H24*28/31</f>
        <v>275.24471958874864</v>
      </c>
      <c r="G24" s="209">
        <v>1.57</v>
      </c>
      <c r="H24" s="206">
        <f>G24*$E$8</f>
        <v>304.7352252589717</v>
      </c>
      <c r="I24" s="67" t="s">
        <v>70</v>
      </c>
      <c r="J24" s="218" t="s">
        <v>67</v>
      </c>
      <c r="O24" s="4"/>
      <c r="P24" s="74"/>
      <c r="Q24" s="75"/>
    </row>
    <row r="25" spans="2:17" ht="15" customHeight="1" x14ac:dyDescent="0.25">
      <c r="B25" s="15">
        <v>600</v>
      </c>
      <c r="C25" s="14" t="s">
        <v>24</v>
      </c>
      <c r="D25" s="44"/>
      <c r="E25" s="205"/>
      <c r="F25" s="206"/>
      <c r="G25" s="209"/>
      <c r="H25" s="206"/>
      <c r="I25" s="193"/>
      <c r="J25" s="219"/>
      <c r="K25" s="74"/>
      <c r="O25" s="4"/>
      <c r="P25" s="74"/>
      <c r="Q25" s="75"/>
    </row>
    <row r="26" spans="2:17" ht="15" customHeight="1" x14ac:dyDescent="0.25">
      <c r="B26" s="15"/>
      <c r="C26" s="14">
        <v>610</v>
      </c>
      <c r="D26" s="44" t="s">
        <v>2</v>
      </c>
      <c r="E26" s="205">
        <f t="shared" si="4"/>
        <v>0.20774193548387099</v>
      </c>
      <c r="F26" s="206">
        <f t="shared" ref="F26:F29" si="5">H26*28/31</f>
        <v>40.322474844211584</v>
      </c>
      <c r="G26" s="209">
        <v>0.23</v>
      </c>
      <c r="H26" s="206">
        <f>G26*$E$8</f>
        <v>44.642740006091394</v>
      </c>
      <c r="I26" s="221" t="s">
        <v>71</v>
      </c>
      <c r="J26" s="219"/>
      <c r="K26" s="74"/>
      <c r="O26" s="4"/>
      <c r="P26" s="74"/>
      <c r="Q26" s="75"/>
    </row>
    <row r="27" spans="2:17" x14ac:dyDescent="0.25">
      <c r="B27" s="15"/>
      <c r="C27" s="14">
        <v>620</v>
      </c>
      <c r="D27" s="44" t="s">
        <v>3</v>
      </c>
      <c r="E27" s="205">
        <f t="shared" si="4"/>
        <v>0.45161290322580649</v>
      </c>
      <c r="F27" s="206">
        <f t="shared" si="5"/>
        <v>87.657554009155618</v>
      </c>
      <c r="G27" s="209">
        <v>0.5</v>
      </c>
      <c r="H27" s="206">
        <f>G27*$E$8</f>
        <v>97.049434795850857</v>
      </c>
      <c r="I27" s="221"/>
      <c r="J27" s="219"/>
      <c r="K27" s="74"/>
      <c r="O27" s="4"/>
      <c r="P27" s="74"/>
      <c r="Q27" s="75"/>
    </row>
    <row r="28" spans="2:17" x14ac:dyDescent="0.25">
      <c r="B28" s="15"/>
      <c r="C28" s="14">
        <v>630</v>
      </c>
      <c r="D28" s="44" t="s">
        <v>4</v>
      </c>
      <c r="E28" s="205">
        <f t="shared" si="4"/>
        <v>1.806451612903226E-2</v>
      </c>
      <c r="F28" s="206">
        <f t="shared" si="5"/>
        <v>3.5063021603662246</v>
      </c>
      <c r="G28" s="209">
        <v>0.02</v>
      </c>
      <c r="H28" s="206">
        <f>G28*$E$8</f>
        <v>3.8819773918340346</v>
      </c>
      <c r="I28" s="221"/>
      <c r="J28" s="219"/>
      <c r="K28" s="74"/>
      <c r="O28" s="4"/>
      <c r="P28" s="74"/>
      <c r="Q28" s="75"/>
    </row>
    <row r="29" spans="2:17" ht="15.75" customHeight="1" x14ac:dyDescent="0.25">
      <c r="B29" s="15">
        <v>700</v>
      </c>
      <c r="C29" s="210" t="s">
        <v>68</v>
      </c>
      <c r="D29" s="211"/>
      <c r="E29" s="205">
        <f t="shared" si="4"/>
        <v>2.7096774193548386E-2</v>
      </c>
      <c r="F29" s="206">
        <f t="shared" si="5"/>
        <v>5.2594532405493366</v>
      </c>
      <c r="G29" s="209">
        <v>0.03</v>
      </c>
      <c r="H29" s="206">
        <f>G29*$E$8</f>
        <v>5.822966087751051</v>
      </c>
      <c r="I29" s="194" t="s">
        <v>70</v>
      </c>
      <c r="J29" s="220"/>
      <c r="K29" s="74"/>
      <c r="O29" s="4"/>
      <c r="P29" s="74"/>
      <c r="Q29" s="75"/>
    </row>
    <row r="30" spans="2:17" ht="15" customHeight="1" thickBot="1" x14ac:dyDescent="0.3">
      <c r="B30" s="27"/>
      <c r="C30" s="28" t="s">
        <v>16</v>
      </c>
      <c r="D30" s="28"/>
      <c r="E30" s="185">
        <f>SUM(E24:E29)</f>
        <v>2.1225806451612903</v>
      </c>
      <c r="F30" s="186">
        <f>SUM(F24:F29)</f>
        <v>411.99050384303138</v>
      </c>
      <c r="G30" s="185">
        <f>SUM(G24:G29)</f>
        <v>2.3499999999999996</v>
      </c>
      <c r="H30" s="186">
        <f>SUM(H24:H29)</f>
        <v>456.13234354049905</v>
      </c>
      <c r="I30" s="47"/>
      <c r="J30" s="29"/>
      <c r="K30" s="74"/>
      <c r="P30" s="74"/>
      <c r="Q30" s="75"/>
    </row>
    <row r="31" spans="2:17" ht="17.25" customHeight="1" x14ac:dyDescent="0.25">
      <c r="B31" s="30"/>
      <c r="C31" s="9"/>
      <c r="D31" s="9"/>
      <c r="E31" s="31"/>
      <c r="F31" s="32"/>
      <c r="G31" s="31"/>
      <c r="H31" s="32"/>
      <c r="I31" s="33"/>
      <c r="K31" s="74"/>
    </row>
    <row r="32" spans="2:17" ht="15" customHeight="1" x14ac:dyDescent="0.25">
      <c r="B32" s="216" t="s">
        <v>20</v>
      </c>
      <c r="C32" s="216"/>
      <c r="D32" s="216"/>
      <c r="E32" s="31">
        <f>E30+E21</f>
        <v>16.069885977320713</v>
      </c>
      <c r="F32" s="34">
        <f>ROUND(F30+F21,2)</f>
        <v>3119.15</v>
      </c>
      <c r="G32" s="31">
        <f>G30+G21</f>
        <v>17.0115982401948</v>
      </c>
      <c r="H32" s="34">
        <f>ROUND(H30+H21,2)</f>
        <v>3301.93</v>
      </c>
      <c r="I32" s="35"/>
    </row>
    <row r="33" spans="2:10" x14ac:dyDescent="0.25">
      <c r="B33" s="30" t="s">
        <v>9</v>
      </c>
      <c r="C33" s="61"/>
      <c r="D33" s="36">
        <v>0.2</v>
      </c>
      <c r="E33" s="101">
        <f>E32*D33</f>
        <v>3.2139771954641425</v>
      </c>
      <c r="F33" s="32">
        <f>ROUND(F32*D33,2)</f>
        <v>623.83000000000004</v>
      </c>
      <c r="G33" s="101">
        <f>G32*D33</f>
        <v>3.4023196480389601</v>
      </c>
      <c r="H33" s="32">
        <f>ROUND(H32*D33,2)</f>
        <v>660.39</v>
      </c>
    </row>
    <row r="34" spans="2:10" x14ac:dyDescent="0.25">
      <c r="B34" s="9" t="s">
        <v>17</v>
      </c>
      <c r="C34" s="9"/>
      <c r="D34" s="9"/>
      <c r="E34" s="31">
        <f>E33+E32</f>
        <v>19.283863172784855</v>
      </c>
      <c r="F34" s="32">
        <f>F33+F32</f>
        <v>3742.98</v>
      </c>
      <c r="G34" s="31">
        <f>G33+G32</f>
        <v>20.413917888233762</v>
      </c>
      <c r="H34" s="32">
        <f>H33+H32</f>
        <v>3962.3199999999997</v>
      </c>
      <c r="I34" s="33"/>
    </row>
    <row r="35" spans="2:10" x14ac:dyDescent="0.25">
      <c r="B35" s="9" t="s">
        <v>25</v>
      </c>
      <c r="C35" s="9"/>
      <c r="D35" s="9"/>
      <c r="E35" s="37" t="s">
        <v>82</v>
      </c>
      <c r="F35" s="32">
        <f>F32*1</f>
        <v>3119.15</v>
      </c>
      <c r="G35" s="37" t="s">
        <v>83</v>
      </c>
      <c r="H35" s="32">
        <f>H32*23</f>
        <v>75944.39</v>
      </c>
      <c r="I35" s="38"/>
      <c r="J35" s="39"/>
    </row>
    <row r="36" spans="2:10" ht="15.75" thickBot="1" x14ac:dyDescent="0.3">
      <c r="B36" s="9" t="s">
        <v>26</v>
      </c>
      <c r="C36" s="9"/>
      <c r="D36" s="9"/>
      <c r="E36" s="40" t="s">
        <v>82</v>
      </c>
      <c r="F36" s="41">
        <f>F34*1</f>
        <v>3742.98</v>
      </c>
      <c r="G36" s="40" t="s">
        <v>83</v>
      </c>
      <c r="H36" s="41">
        <f>H34*23</f>
        <v>91133.359999999986</v>
      </c>
      <c r="I36" s="42"/>
      <c r="J36" s="43"/>
    </row>
    <row r="37" spans="2:10" ht="15.75" x14ac:dyDescent="0.25">
      <c r="B37" s="217"/>
      <c r="C37" s="217"/>
      <c r="D37" s="217"/>
      <c r="E37" s="217"/>
      <c r="F37" s="217"/>
      <c r="G37" s="197"/>
      <c r="H37" s="197"/>
      <c r="I37" s="62"/>
      <c r="J37" s="2"/>
    </row>
    <row r="38" spans="2:10" ht="54" customHeight="1" x14ac:dyDescent="0.25">
      <c r="B38" s="215" t="s">
        <v>48</v>
      </c>
      <c r="C38" s="215"/>
      <c r="D38" s="215"/>
      <c r="E38" s="215"/>
      <c r="F38" s="215"/>
      <c r="G38" s="215"/>
      <c r="H38" s="215"/>
      <c r="I38" s="215"/>
      <c r="J38" s="215"/>
    </row>
    <row r="39" spans="2:10" ht="15.75" x14ac:dyDescent="0.25">
      <c r="B39" s="102"/>
      <c r="C39" s="2"/>
      <c r="D39" s="2"/>
      <c r="E39" s="2"/>
      <c r="F39" s="2"/>
      <c r="G39" s="2"/>
      <c r="H39" s="2"/>
      <c r="I39" s="2"/>
      <c r="J39" s="2"/>
    </row>
    <row r="40" spans="2:10" ht="15.75" x14ac:dyDescent="0.25">
      <c r="B40" s="2"/>
      <c r="C40" s="2"/>
      <c r="D40" s="2"/>
      <c r="E40" s="2"/>
      <c r="F40" s="2"/>
      <c r="G40" s="2"/>
      <c r="H40" s="2"/>
      <c r="I40" s="2"/>
      <c r="J40" s="2"/>
    </row>
    <row r="41" spans="2:10" x14ac:dyDescent="0.25">
      <c r="B41" s="10" t="s">
        <v>5</v>
      </c>
      <c r="C41" s="10"/>
      <c r="D41" s="10"/>
      <c r="E41" s="10" t="s">
        <v>7</v>
      </c>
    </row>
    <row r="43" spans="2:10" x14ac:dyDescent="0.25">
      <c r="B43" s="58" t="s">
        <v>6</v>
      </c>
      <c r="C43" s="58"/>
      <c r="D43" s="58"/>
      <c r="E43" s="58" t="s">
        <v>6</v>
      </c>
      <c r="F43" s="58"/>
      <c r="G43" s="58"/>
      <c r="H43" s="58"/>
      <c r="I43" s="58"/>
    </row>
    <row r="44" spans="2:10" ht="15.75" x14ac:dyDescent="0.25">
      <c r="B44" s="2"/>
      <c r="C44" s="2"/>
      <c r="D44" s="2"/>
      <c r="E44" s="2"/>
      <c r="F44" s="2"/>
      <c r="G44" s="2"/>
      <c r="H44" s="2"/>
      <c r="I44" s="2"/>
      <c r="J44" s="2"/>
    </row>
  </sheetData>
  <mergeCells count="15">
    <mergeCell ref="A3:J3"/>
    <mergeCell ref="C16:D16"/>
    <mergeCell ref="I18:I20"/>
    <mergeCell ref="C24:D24"/>
    <mergeCell ref="I13:I17"/>
    <mergeCell ref="C17:D17"/>
    <mergeCell ref="E11:F11"/>
    <mergeCell ref="G11:H11"/>
    <mergeCell ref="C29:D29"/>
    <mergeCell ref="J13:J20"/>
    <mergeCell ref="B38:J38"/>
    <mergeCell ref="B32:D32"/>
    <mergeCell ref="B37:F37"/>
    <mergeCell ref="J24:J29"/>
    <mergeCell ref="I26:I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7"/>
  <sheetViews>
    <sheetView workbookViewId="0">
      <selection activeCell="L16" sqref="L16"/>
    </sheetView>
  </sheetViews>
  <sheetFormatPr defaultColWidth="9.140625" defaultRowHeight="15" x14ac:dyDescent="0.25"/>
  <cols>
    <col min="1" max="1" width="9.140625" style="92" customWidth="1"/>
    <col min="2" max="2" width="7.85546875" style="92" customWidth="1"/>
    <col min="3" max="3" width="14.7109375" style="92" customWidth="1"/>
    <col min="4" max="4" width="14.28515625" style="92" customWidth="1"/>
    <col min="5" max="7" width="14.7109375" style="92" customWidth="1"/>
    <col min="8" max="10" width="9.140625" style="92"/>
    <col min="11" max="11" width="11" style="92" customWidth="1"/>
    <col min="12" max="12" width="9.140625" style="92"/>
    <col min="13" max="13" width="9.140625" style="135"/>
    <col min="14" max="14" width="7.85546875" style="135" customWidth="1"/>
    <col min="15" max="15" width="14.7109375" style="135" customWidth="1"/>
    <col min="16" max="16" width="14.28515625" style="135" customWidth="1"/>
    <col min="17" max="19" width="14.7109375" style="135" customWidth="1"/>
    <col min="20" max="16384" width="9.140625" style="92"/>
  </cols>
  <sheetData>
    <row r="1" spans="1:19" x14ac:dyDescent="0.25">
      <c r="A1" s="76"/>
      <c r="B1" s="76"/>
      <c r="C1" s="76"/>
      <c r="D1" s="76"/>
      <c r="E1" s="76"/>
      <c r="F1" s="76"/>
      <c r="G1" s="77"/>
      <c r="M1" s="125"/>
      <c r="N1" s="125"/>
      <c r="O1" s="125"/>
      <c r="P1" s="125"/>
      <c r="Q1" s="125"/>
      <c r="R1" s="125"/>
      <c r="S1" s="126"/>
    </row>
    <row r="2" spans="1:19" x14ac:dyDescent="0.25">
      <c r="A2" s="76"/>
      <c r="B2" s="76"/>
      <c r="C2" s="76"/>
      <c r="D2" s="76"/>
      <c r="E2" s="76"/>
      <c r="F2" s="78"/>
      <c r="G2" s="79"/>
      <c r="M2" s="125"/>
      <c r="N2" s="125"/>
      <c r="O2" s="125"/>
      <c r="P2" s="125"/>
      <c r="Q2" s="125"/>
      <c r="R2" s="127"/>
      <c r="S2" s="128"/>
    </row>
    <row r="3" spans="1:19" x14ac:dyDescent="0.25">
      <c r="A3" s="76"/>
      <c r="B3" s="76"/>
      <c r="C3" s="76"/>
      <c r="D3" s="76"/>
      <c r="E3" s="76"/>
      <c r="F3" s="78"/>
      <c r="G3" s="79"/>
      <c r="K3" s="104" t="s">
        <v>10</v>
      </c>
      <c r="L3" s="104" t="s">
        <v>44</v>
      </c>
      <c r="M3" s="97" t="s">
        <v>63</v>
      </c>
      <c r="N3" s="125"/>
      <c r="O3" s="125"/>
      <c r="P3" s="125"/>
      <c r="Q3" s="125"/>
      <c r="R3" s="127"/>
      <c r="S3" s="128"/>
    </row>
    <row r="4" spans="1:19" ht="18.75" x14ac:dyDescent="0.3">
      <c r="A4" s="76"/>
      <c r="B4" s="105" t="s">
        <v>53</v>
      </c>
      <c r="C4" s="76"/>
      <c r="D4" s="76"/>
      <c r="E4" s="81"/>
      <c r="F4" s="106" t="str">
        <f>'Lisa 3'!D6</f>
        <v>Pepleri 35, Tartu</v>
      </c>
      <c r="G4" s="76"/>
      <c r="K4" s="107" t="s">
        <v>56</v>
      </c>
      <c r="L4" s="178">
        <v>1544.1493738819318</v>
      </c>
      <c r="M4" s="108">
        <f>L4/$L$9</f>
        <v>0.74791696884720149</v>
      </c>
      <c r="N4" s="129"/>
      <c r="O4" s="125"/>
      <c r="P4" s="125"/>
      <c r="Q4" s="130"/>
      <c r="R4" s="131"/>
      <c r="S4" s="125"/>
    </row>
    <row r="5" spans="1:19" x14ac:dyDescent="0.25">
      <c r="A5" s="76"/>
      <c r="B5" s="76"/>
      <c r="C5" s="76"/>
      <c r="D5" s="76"/>
      <c r="E5" s="76"/>
      <c r="F5" s="82"/>
      <c r="G5" s="76"/>
      <c r="K5" s="107" t="s">
        <v>73</v>
      </c>
      <c r="L5" s="178">
        <v>194.09886959170171</v>
      </c>
      <c r="M5" s="108">
        <f t="shared" ref="M5:M8" si="0">L5/$L$9</f>
        <v>9.4012820687640108E-2</v>
      </c>
      <c r="N5" s="125"/>
      <c r="O5" s="125"/>
      <c r="P5" s="125"/>
      <c r="Q5" s="125"/>
      <c r="R5" s="132"/>
      <c r="S5" s="125"/>
    </row>
    <row r="6" spans="1:19" x14ac:dyDescent="0.25">
      <c r="A6" s="76"/>
      <c r="B6" s="83" t="s">
        <v>30</v>
      </c>
      <c r="C6" s="84"/>
      <c r="D6" s="85"/>
      <c r="E6" s="118">
        <v>44200</v>
      </c>
      <c r="F6" s="87"/>
      <c r="G6" s="76"/>
      <c r="K6" s="107" t="s">
        <v>58</v>
      </c>
      <c r="L6" s="178">
        <v>133.488750879576</v>
      </c>
      <c r="M6" s="108">
        <f t="shared" si="0"/>
        <v>6.4655987057820413E-2</v>
      </c>
      <c r="N6" s="133"/>
      <c r="O6" s="134"/>
      <c r="Q6" s="136"/>
      <c r="R6" s="133"/>
      <c r="S6" s="125"/>
    </row>
    <row r="7" spans="1:19" x14ac:dyDescent="0.25">
      <c r="A7" s="76"/>
      <c r="B7" s="88" t="s">
        <v>31</v>
      </c>
      <c r="C7" s="95"/>
      <c r="E7" s="124">
        <v>121</v>
      </c>
      <c r="F7" s="89" t="s">
        <v>21</v>
      </c>
      <c r="G7" s="76"/>
      <c r="K7" s="107" t="s">
        <v>57</v>
      </c>
      <c r="L7" s="178">
        <v>19.959223382542913</v>
      </c>
      <c r="M7" s="108">
        <f t="shared" si="0"/>
        <v>9.6673560895780865E-3</v>
      </c>
      <c r="N7" s="133"/>
      <c r="O7" s="134"/>
      <c r="Q7" s="137"/>
      <c r="R7" s="133"/>
      <c r="S7" s="125"/>
    </row>
    <row r="8" spans="1:19" x14ac:dyDescent="0.25">
      <c r="A8" s="76"/>
      <c r="B8" s="88" t="s">
        <v>32</v>
      </c>
      <c r="C8" s="95"/>
      <c r="D8" s="111">
        <f>E6-1</f>
        <v>44199</v>
      </c>
      <c r="E8" s="112">
        <f>405104.17-3*49.08</f>
        <v>404956.93</v>
      </c>
      <c r="F8" s="89" t="s">
        <v>33</v>
      </c>
      <c r="G8" s="76"/>
      <c r="H8" s="100"/>
      <c r="K8" s="107" t="s">
        <v>59</v>
      </c>
      <c r="L8" s="178">
        <v>172.90378226424738</v>
      </c>
      <c r="M8" s="108">
        <f t="shared" si="0"/>
        <v>8.3746867317760071E-2</v>
      </c>
      <c r="N8" s="133"/>
      <c r="O8" s="134"/>
      <c r="P8" s="138"/>
      <c r="Q8" s="139"/>
      <c r="R8" s="133"/>
      <c r="S8" s="125"/>
    </row>
    <row r="9" spans="1:19" x14ac:dyDescent="0.25">
      <c r="A9" s="76"/>
      <c r="B9" s="88" t="s">
        <v>32</v>
      </c>
      <c r="C9" s="95"/>
      <c r="D9" s="111">
        <f>EDATE(D8,E7)</f>
        <v>47882</v>
      </c>
      <c r="E9" s="112">
        <v>222543.37</v>
      </c>
      <c r="F9" s="89" t="s">
        <v>33</v>
      </c>
      <c r="G9" s="76"/>
      <c r="K9" s="113" t="s">
        <v>45</v>
      </c>
      <c r="L9" s="179">
        <f>SUM(L4:L8)</f>
        <v>2064.5999999999995</v>
      </c>
      <c r="M9" s="180">
        <v>1.0000000000000002</v>
      </c>
      <c r="N9" s="133"/>
      <c r="O9" s="134"/>
      <c r="P9" s="138"/>
      <c r="Q9" s="139"/>
      <c r="R9" s="133"/>
      <c r="S9" s="125"/>
    </row>
    <row r="10" spans="1:19" x14ac:dyDescent="0.25">
      <c r="A10" s="76"/>
      <c r="B10" s="88" t="s">
        <v>34</v>
      </c>
      <c r="C10" s="95"/>
      <c r="E10" s="195">
        <f>M5</f>
        <v>9.4012820687640108E-2</v>
      </c>
      <c r="F10" s="89"/>
      <c r="G10" s="76"/>
      <c r="K10" s="109"/>
      <c r="L10" s="114"/>
      <c r="M10" s="109"/>
      <c r="N10" s="133"/>
      <c r="O10" s="134"/>
      <c r="Q10" s="140"/>
      <c r="R10" s="133"/>
      <c r="S10" s="125"/>
    </row>
    <row r="11" spans="1:19" x14ac:dyDescent="0.25">
      <c r="A11" s="76"/>
      <c r="B11" s="88" t="s">
        <v>35</v>
      </c>
      <c r="C11" s="95"/>
      <c r="E11" s="112">
        <f>ROUND(E8*$E$10,2)</f>
        <v>38071.14</v>
      </c>
      <c r="F11" s="89" t="s">
        <v>33</v>
      </c>
      <c r="G11" s="76"/>
      <c r="M11" s="125"/>
      <c r="N11" s="133"/>
      <c r="O11" s="134"/>
      <c r="Q11" s="141"/>
      <c r="R11" s="133"/>
      <c r="S11" s="125"/>
    </row>
    <row r="12" spans="1:19" x14ac:dyDescent="0.25">
      <c r="A12" s="76"/>
      <c r="B12" s="88" t="s">
        <v>36</v>
      </c>
      <c r="C12" s="95"/>
      <c r="E12" s="112">
        <f>ROUND(E9*$E$10,2)</f>
        <v>20921.93</v>
      </c>
      <c r="F12" s="89" t="s">
        <v>33</v>
      </c>
      <c r="G12" s="76"/>
      <c r="M12" s="125"/>
      <c r="N12" s="133"/>
      <c r="O12" s="134"/>
      <c r="Q12" s="141"/>
      <c r="R12" s="133"/>
      <c r="S12" s="125"/>
    </row>
    <row r="13" spans="1:19" x14ac:dyDescent="0.25">
      <c r="A13" s="76"/>
      <c r="B13" s="119" t="s">
        <v>49</v>
      </c>
      <c r="C13" s="120"/>
      <c r="D13" s="121"/>
      <c r="E13" s="122">
        <v>3.9E-2</v>
      </c>
      <c r="F13" s="90"/>
      <c r="G13" s="91"/>
      <c r="K13" s="115"/>
      <c r="L13" s="115"/>
      <c r="M13" s="125"/>
      <c r="N13" s="142"/>
      <c r="O13" s="127"/>
      <c r="P13" s="143"/>
      <c r="Q13" s="144"/>
      <c r="R13" s="133"/>
      <c r="S13" s="145"/>
    </row>
    <row r="14" spans="1:19" x14ac:dyDescent="0.25">
      <c r="A14" s="76"/>
      <c r="B14" s="116"/>
      <c r="C14" s="95"/>
      <c r="E14" s="117"/>
      <c r="F14" s="116"/>
      <c r="G14" s="91"/>
      <c r="K14" s="115"/>
      <c r="L14" s="115"/>
      <c r="M14" s="125"/>
      <c r="N14" s="133"/>
      <c r="O14" s="134"/>
      <c r="Q14" s="146"/>
      <c r="R14" s="133"/>
      <c r="S14" s="145"/>
    </row>
    <row r="15" spans="1:19" x14ac:dyDescent="0.25">
      <c r="K15" s="115"/>
      <c r="L15" s="115"/>
    </row>
    <row r="16" spans="1:19" ht="15.75" thickBot="1" x14ac:dyDescent="0.3">
      <c r="A16" s="93" t="s">
        <v>37</v>
      </c>
      <c r="B16" s="93" t="s">
        <v>38</v>
      </c>
      <c r="C16" s="93" t="s">
        <v>39</v>
      </c>
      <c r="D16" s="93" t="s">
        <v>40</v>
      </c>
      <c r="E16" s="93" t="s">
        <v>41</v>
      </c>
      <c r="F16" s="93" t="s">
        <v>42</v>
      </c>
      <c r="G16" s="93" t="s">
        <v>43</v>
      </c>
      <c r="K16" s="115"/>
      <c r="L16" s="115"/>
      <c r="M16" s="147"/>
      <c r="N16" s="147"/>
      <c r="O16" s="147"/>
      <c r="P16" s="147"/>
      <c r="Q16" s="147"/>
      <c r="R16" s="147"/>
      <c r="S16" s="147"/>
    </row>
    <row r="17" spans="1:19" x14ac:dyDescent="0.25">
      <c r="A17" s="94">
        <f>E6</f>
        <v>44200</v>
      </c>
      <c r="B17" s="95">
        <v>1</v>
      </c>
      <c r="C17" s="82">
        <f>E11</f>
        <v>38071.14</v>
      </c>
      <c r="D17" s="96">
        <f>IPMT($E$13/12,B17,$E$7,-$E$11,$E$12,0)*28/31</f>
        <v>111.75721741935482</v>
      </c>
      <c r="E17" s="96">
        <f>PPMT($E$13/12,B17,$E$7,-$E$11,$E$12,0)</f>
        <v>115.91057804562054</v>
      </c>
      <c r="F17" s="96">
        <f>D17+E17</f>
        <v>227.66779546497537</v>
      </c>
      <c r="G17" s="96">
        <f>C17-E17</f>
        <v>37955.229421954376</v>
      </c>
      <c r="K17" s="115"/>
      <c r="L17" s="115"/>
      <c r="M17" s="148"/>
      <c r="N17" s="134"/>
      <c r="O17" s="132"/>
      <c r="P17" s="149"/>
      <c r="Q17" s="149"/>
      <c r="R17" s="149"/>
      <c r="S17" s="149"/>
    </row>
    <row r="18" spans="1:19" x14ac:dyDescent="0.25">
      <c r="A18" s="94">
        <f>EDATE(A17,1)-3</f>
        <v>44228</v>
      </c>
      <c r="B18" s="95">
        <v>2</v>
      </c>
      <c r="C18" s="82">
        <f>G17</f>
        <v>37955.229421954376</v>
      </c>
      <c r="D18" s="96">
        <f>IPMT($E$13/12,B18-1,$E$7-1,-$C$18,$E$12,0)</f>
        <v>123.35449562135172</v>
      </c>
      <c r="E18" s="96">
        <f>PPMT($E$13/12,B18-1,$E$7-1,-$C$18,$E$12,0)</f>
        <v>116.2872874242688</v>
      </c>
      <c r="F18" s="96">
        <f t="shared" ref="F18:F81" si="1">D18+E18</f>
        <v>239.64178304562051</v>
      </c>
      <c r="G18" s="96">
        <f t="shared" ref="G18:G75" si="2">C18-E18</f>
        <v>37838.942134530109</v>
      </c>
      <c r="K18" s="115"/>
      <c r="L18" s="115"/>
      <c r="M18" s="148"/>
      <c r="N18" s="134"/>
      <c r="O18" s="132"/>
      <c r="P18" s="149"/>
      <c r="Q18" s="149"/>
      <c r="R18" s="149"/>
      <c r="S18" s="149"/>
    </row>
    <row r="19" spans="1:19" x14ac:dyDescent="0.25">
      <c r="A19" s="94">
        <f>EDATE(A18,1)</f>
        <v>44256</v>
      </c>
      <c r="B19" s="95">
        <v>3</v>
      </c>
      <c r="C19" s="82">
        <f>G18</f>
        <v>37838.942134530109</v>
      </c>
      <c r="D19" s="96">
        <f t="shared" ref="D19:D82" si="3">IPMT($E$13/12,B19-1,$E$7-1,-$C$18,$E$12,0)</f>
        <v>122.97656193722285</v>
      </c>
      <c r="E19" s="96">
        <f t="shared" ref="E19:E82" si="4">PPMT($E$13/12,B19-1,$E$7-1,-$C$18,$E$12,0)</f>
        <v>116.66522110839766</v>
      </c>
      <c r="F19" s="96">
        <f t="shared" si="1"/>
        <v>239.64178304562051</v>
      </c>
      <c r="G19" s="96">
        <f t="shared" si="2"/>
        <v>37722.276913421709</v>
      </c>
      <c r="K19" s="115"/>
      <c r="L19" s="115"/>
      <c r="M19" s="148"/>
      <c r="N19" s="134"/>
      <c r="O19" s="132"/>
      <c r="P19" s="149"/>
      <c r="Q19" s="149"/>
      <c r="R19" s="149"/>
      <c r="S19" s="149"/>
    </row>
    <row r="20" spans="1:19" x14ac:dyDescent="0.25">
      <c r="A20" s="94">
        <f t="shared" ref="A20:A83" si="5">EDATE(A19,1)</f>
        <v>44287</v>
      </c>
      <c r="B20" s="95">
        <v>4</v>
      </c>
      <c r="C20" s="82">
        <f t="shared" ref="C20:C75" si="6">G19</f>
        <v>37722.276913421709</v>
      </c>
      <c r="D20" s="96">
        <f t="shared" si="3"/>
        <v>122.59739996862055</v>
      </c>
      <c r="E20" s="96">
        <f t="shared" si="4"/>
        <v>117.04438307699994</v>
      </c>
      <c r="F20" s="96">
        <f t="shared" si="1"/>
        <v>239.64178304562049</v>
      </c>
      <c r="G20" s="96">
        <f t="shared" si="2"/>
        <v>37605.232530344707</v>
      </c>
      <c r="K20" s="115"/>
      <c r="L20" s="115"/>
      <c r="M20" s="148"/>
      <c r="N20" s="134"/>
      <c r="O20" s="132"/>
      <c r="P20" s="149"/>
      <c r="Q20" s="149"/>
      <c r="R20" s="149"/>
      <c r="S20" s="149"/>
    </row>
    <row r="21" spans="1:19" x14ac:dyDescent="0.25">
      <c r="A21" s="94">
        <f t="shared" si="5"/>
        <v>44317</v>
      </c>
      <c r="B21" s="95">
        <v>5</v>
      </c>
      <c r="C21" s="82">
        <f t="shared" si="6"/>
        <v>37605.232530344707</v>
      </c>
      <c r="D21" s="96">
        <f t="shared" si="3"/>
        <v>122.21700572362029</v>
      </c>
      <c r="E21" s="96">
        <f t="shared" si="4"/>
        <v>117.4247773220002</v>
      </c>
      <c r="F21" s="96">
        <f t="shared" si="1"/>
        <v>239.64178304562049</v>
      </c>
      <c r="G21" s="96">
        <f t="shared" si="2"/>
        <v>37487.807753022709</v>
      </c>
      <c r="K21" s="115"/>
      <c r="L21" s="115"/>
      <c r="M21" s="148"/>
      <c r="N21" s="134"/>
      <c r="O21" s="132"/>
      <c r="P21" s="149"/>
      <c r="Q21" s="149"/>
      <c r="R21" s="149"/>
      <c r="S21" s="149"/>
    </row>
    <row r="22" spans="1:19" x14ac:dyDescent="0.25">
      <c r="A22" s="94">
        <f t="shared" si="5"/>
        <v>44348</v>
      </c>
      <c r="B22" s="95">
        <v>6</v>
      </c>
      <c r="C22" s="82">
        <f t="shared" si="6"/>
        <v>37487.807753022709</v>
      </c>
      <c r="D22" s="96">
        <f t="shared" si="3"/>
        <v>121.83537519732377</v>
      </c>
      <c r="E22" s="96">
        <f t="shared" si="4"/>
        <v>117.80640784829669</v>
      </c>
      <c r="F22" s="96">
        <f t="shared" si="1"/>
        <v>239.64178304562046</v>
      </c>
      <c r="G22" s="96">
        <f t="shared" si="2"/>
        <v>37370.001345174409</v>
      </c>
      <c r="K22" s="115"/>
      <c r="L22" s="115"/>
      <c r="M22" s="148"/>
      <c r="N22" s="134"/>
      <c r="O22" s="132"/>
      <c r="P22" s="149"/>
      <c r="Q22" s="149"/>
      <c r="R22" s="149"/>
      <c r="S22" s="149"/>
    </row>
    <row r="23" spans="1:19" x14ac:dyDescent="0.25">
      <c r="A23" s="94">
        <f t="shared" si="5"/>
        <v>44378</v>
      </c>
      <c r="B23" s="95">
        <v>7</v>
      </c>
      <c r="C23" s="82">
        <f t="shared" si="6"/>
        <v>37370.001345174409</v>
      </c>
      <c r="D23" s="96">
        <f t="shared" si="3"/>
        <v>121.45250437181684</v>
      </c>
      <c r="E23" s="96">
        <f t="shared" si="4"/>
        <v>118.18927867380366</v>
      </c>
      <c r="F23" s="96">
        <f t="shared" si="1"/>
        <v>239.64178304562051</v>
      </c>
      <c r="G23" s="96">
        <f t="shared" si="2"/>
        <v>37251.812066500606</v>
      </c>
      <c r="K23" s="115"/>
      <c r="L23" s="115"/>
      <c r="M23" s="148"/>
      <c r="N23" s="134"/>
      <c r="O23" s="132"/>
      <c r="P23" s="149"/>
      <c r="Q23" s="149"/>
      <c r="R23" s="149"/>
      <c r="S23" s="149"/>
    </row>
    <row r="24" spans="1:19" x14ac:dyDescent="0.25">
      <c r="A24" s="94">
        <f>EDATE(A23,1)</f>
        <v>44409</v>
      </c>
      <c r="B24" s="95">
        <v>8</v>
      </c>
      <c r="C24" s="82">
        <f t="shared" si="6"/>
        <v>37251.812066500606</v>
      </c>
      <c r="D24" s="96">
        <f t="shared" si="3"/>
        <v>121.06838921612696</v>
      </c>
      <c r="E24" s="96">
        <f t="shared" si="4"/>
        <v>118.57339382949353</v>
      </c>
      <c r="F24" s="96">
        <f t="shared" si="1"/>
        <v>239.64178304562049</v>
      </c>
      <c r="G24" s="96">
        <f t="shared" si="2"/>
        <v>37133.238672671112</v>
      </c>
      <c r="K24" s="115"/>
      <c r="L24" s="115"/>
      <c r="M24" s="148"/>
      <c r="N24" s="134"/>
      <c r="O24" s="132"/>
      <c r="P24" s="149"/>
      <c r="Q24" s="149"/>
      <c r="R24" s="149"/>
      <c r="S24" s="149"/>
    </row>
    <row r="25" spans="1:19" x14ac:dyDescent="0.25">
      <c r="A25" s="94">
        <f t="shared" si="5"/>
        <v>44440</v>
      </c>
      <c r="B25" s="95">
        <v>9</v>
      </c>
      <c r="C25" s="82">
        <f t="shared" si="6"/>
        <v>37133.238672671112</v>
      </c>
      <c r="D25" s="96">
        <f t="shared" si="3"/>
        <v>120.68302568618111</v>
      </c>
      <c r="E25" s="96">
        <f t="shared" si="4"/>
        <v>118.95875735943937</v>
      </c>
      <c r="F25" s="96">
        <f t="shared" si="1"/>
        <v>239.64178304562049</v>
      </c>
      <c r="G25" s="96">
        <f t="shared" si="2"/>
        <v>37014.279915311672</v>
      </c>
      <c r="K25" s="115"/>
      <c r="L25" s="115"/>
      <c r="M25" s="148"/>
      <c r="N25" s="134"/>
      <c r="O25" s="132"/>
      <c r="P25" s="149"/>
      <c r="Q25" s="149"/>
      <c r="R25" s="149"/>
      <c r="S25" s="149"/>
    </row>
    <row r="26" spans="1:19" x14ac:dyDescent="0.25">
      <c r="A26" s="94">
        <f t="shared" si="5"/>
        <v>44470</v>
      </c>
      <c r="B26" s="95">
        <v>10</v>
      </c>
      <c r="C26" s="82">
        <f t="shared" si="6"/>
        <v>37014.279915311672</v>
      </c>
      <c r="D26" s="96">
        <f t="shared" si="3"/>
        <v>120.29640972476295</v>
      </c>
      <c r="E26" s="96">
        <f t="shared" si="4"/>
        <v>119.34537332085756</v>
      </c>
      <c r="F26" s="96">
        <f t="shared" si="1"/>
        <v>239.64178304562051</v>
      </c>
      <c r="G26" s="96">
        <f t="shared" si="2"/>
        <v>36894.934541990813</v>
      </c>
      <c r="K26" s="115"/>
      <c r="L26" s="115"/>
      <c r="M26" s="148"/>
      <c r="N26" s="134"/>
      <c r="O26" s="132"/>
      <c r="P26" s="149"/>
      <c r="Q26" s="149"/>
      <c r="R26" s="149"/>
      <c r="S26" s="149"/>
    </row>
    <row r="27" spans="1:19" x14ac:dyDescent="0.25">
      <c r="A27" s="94">
        <f t="shared" si="5"/>
        <v>44501</v>
      </c>
      <c r="B27" s="95">
        <v>11</v>
      </c>
      <c r="C27" s="82">
        <f t="shared" si="6"/>
        <v>36894.934541990813</v>
      </c>
      <c r="D27" s="96">
        <f t="shared" si="3"/>
        <v>119.90853726147016</v>
      </c>
      <c r="E27" s="96">
        <f t="shared" si="4"/>
        <v>119.73324578415033</v>
      </c>
      <c r="F27" s="96">
        <f t="shared" si="1"/>
        <v>239.64178304562049</v>
      </c>
      <c r="G27" s="96">
        <f t="shared" si="2"/>
        <v>36775.201296206666</v>
      </c>
      <c r="K27" s="115"/>
      <c r="L27" s="115"/>
      <c r="M27" s="148"/>
      <c r="N27" s="134"/>
      <c r="O27" s="132"/>
      <c r="P27" s="149"/>
      <c r="Q27" s="149"/>
      <c r="R27" s="149"/>
      <c r="S27" s="149"/>
    </row>
    <row r="28" spans="1:19" x14ac:dyDescent="0.25">
      <c r="A28" s="94">
        <f t="shared" si="5"/>
        <v>44531</v>
      </c>
      <c r="B28" s="95">
        <v>12</v>
      </c>
      <c r="C28" s="82">
        <f t="shared" si="6"/>
        <v>36775.201296206666</v>
      </c>
      <c r="D28" s="96">
        <f t="shared" si="3"/>
        <v>119.51940421267166</v>
      </c>
      <c r="E28" s="96">
        <f t="shared" si="4"/>
        <v>120.12237883294883</v>
      </c>
      <c r="F28" s="96">
        <f t="shared" si="1"/>
        <v>239.64178304562049</v>
      </c>
      <c r="G28" s="96">
        <f t="shared" si="2"/>
        <v>36655.078917373714</v>
      </c>
      <c r="M28" s="148"/>
      <c r="N28" s="134"/>
      <c r="O28" s="132"/>
      <c r="P28" s="149"/>
      <c r="Q28" s="149"/>
      <c r="R28" s="149"/>
      <c r="S28" s="149"/>
    </row>
    <row r="29" spans="1:19" x14ac:dyDescent="0.25">
      <c r="A29" s="94">
        <f t="shared" si="5"/>
        <v>44562</v>
      </c>
      <c r="B29" s="95">
        <v>13</v>
      </c>
      <c r="C29" s="82">
        <f t="shared" si="6"/>
        <v>36655.078917373714</v>
      </c>
      <c r="D29" s="96">
        <f t="shared" si="3"/>
        <v>119.12900648146457</v>
      </c>
      <c r="E29" s="96">
        <f t="shared" si="4"/>
        <v>120.51277656415593</v>
      </c>
      <c r="F29" s="96">
        <f t="shared" si="1"/>
        <v>239.64178304562051</v>
      </c>
      <c r="G29" s="96">
        <f t="shared" si="2"/>
        <v>36534.566140809555</v>
      </c>
      <c r="M29" s="148"/>
      <c r="N29" s="134"/>
      <c r="O29" s="132"/>
      <c r="P29" s="149"/>
      <c r="Q29" s="149"/>
      <c r="R29" s="149"/>
      <c r="S29" s="149"/>
    </row>
    <row r="30" spans="1:19" x14ac:dyDescent="0.25">
      <c r="A30" s="94">
        <f t="shared" si="5"/>
        <v>44593</v>
      </c>
      <c r="B30" s="95">
        <v>14</v>
      </c>
      <c r="C30" s="82">
        <f t="shared" si="6"/>
        <v>36534.566140809555</v>
      </c>
      <c r="D30" s="96">
        <f t="shared" si="3"/>
        <v>118.73733995763106</v>
      </c>
      <c r="E30" s="96">
        <f t="shared" si="4"/>
        <v>120.90444308798942</v>
      </c>
      <c r="F30" s="96">
        <f t="shared" si="1"/>
        <v>239.64178304562049</v>
      </c>
      <c r="G30" s="96">
        <f t="shared" si="2"/>
        <v>36413.661697721567</v>
      </c>
      <c r="M30" s="148"/>
      <c r="N30" s="134"/>
      <c r="O30" s="132"/>
      <c r="P30" s="149"/>
      <c r="Q30" s="149"/>
      <c r="R30" s="149"/>
      <c r="S30" s="149"/>
    </row>
    <row r="31" spans="1:19" x14ac:dyDescent="0.25">
      <c r="A31" s="94">
        <f t="shared" si="5"/>
        <v>44621</v>
      </c>
      <c r="B31" s="95">
        <v>15</v>
      </c>
      <c r="C31" s="82">
        <f t="shared" si="6"/>
        <v>36413.661697721567</v>
      </c>
      <c r="D31" s="96">
        <f t="shared" si="3"/>
        <v>118.3444005175951</v>
      </c>
      <c r="E31" s="96">
        <f t="shared" si="4"/>
        <v>121.29738252802538</v>
      </c>
      <c r="F31" s="96">
        <f t="shared" si="1"/>
        <v>239.64178304562049</v>
      </c>
      <c r="G31" s="96">
        <f t="shared" si="2"/>
        <v>36292.364315193539</v>
      </c>
      <c r="M31" s="148"/>
      <c r="N31" s="134"/>
      <c r="O31" s="132"/>
      <c r="P31" s="149"/>
      <c r="Q31" s="149"/>
      <c r="R31" s="149"/>
      <c r="S31" s="149"/>
    </row>
    <row r="32" spans="1:19" x14ac:dyDescent="0.25">
      <c r="A32" s="94">
        <f t="shared" si="5"/>
        <v>44652</v>
      </c>
      <c r="B32" s="95">
        <v>16</v>
      </c>
      <c r="C32" s="82">
        <f t="shared" si="6"/>
        <v>36292.364315193539</v>
      </c>
      <c r="D32" s="96">
        <f t="shared" si="3"/>
        <v>117.95018402437903</v>
      </c>
      <c r="E32" s="96">
        <f t="shared" si="4"/>
        <v>121.69159902124146</v>
      </c>
      <c r="F32" s="96">
        <f t="shared" si="1"/>
        <v>239.64178304562049</v>
      </c>
      <c r="G32" s="96">
        <f t="shared" si="2"/>
        <v>36170.672716172296</v>
      </c>
      <c r="M32" s="148"/>
      <c r="N32" s="134"/>
      <c r="O32" s="132"/>
      <c r="P32" s="149"/>
      <c r="Q32" s="149"/>
      <c r="R32" s="149"/>
      <c r="S32" s="149"/>
    </row>
    <row r="33" spans="1:19" x14ac:dyDescent="0.25">
      <c r="A33" s="94">
        <f t="shared" si="5"/>
        <v>44682</v>
      </c>
      <c r="B33" s="95">
        <v>17</v>
      </c>
      <c r="C33" s="82">
        <f t="shared" si="6"/>
        <v>36170.672716172296</v>
      </c>
      <c r="D33" s="96">
        <f t="shared" si="3"/>
        <v>117.55468632755998</v>
      </c>
      <c r="E33" s="96">
        <f t="shared" si="4"/>
        <v>122.08709671806048</v>
      </c>
      <c r="F33" s="96">
        <f t="shared" si="1"/>
        <v>239.64178304562046</v>
      </c>
      <c r="G33" s="96">
        <f t="shared" si="2"/>
        <v>36048.585619454236</v>
      </c>
      <c r="M33" s="148"/>
      <c r="N33" s="134"/>
      <c r="O33" s="132"/>
      <c r="P33" s="149"/>
      <c r="Q33" s="149"/>
      <c r="R33" s="149"/>
      <c r="S33" s="149"/>
    </row>
    <row r="34" spans="1:19" x14ac:dyDescent="0.25">
      <c r="A34" s="94">
        <f t="shared" si="5"/>
        <v>44713</v>
      </c>
      <c r="B34" s="95">
        <v>18</v>
      </c>
      <c r="C34" s="82">
        <f t="shared" si="6"/>
        <v>36048.585619454236</v>
      </c>
      <c r="D34" s="96">
        <f t="shared" si="3"/>
        <v>117.15790326322629</v>
      </c>
      <c r="E34" s="96">
        <f t="shared" si="4"/>
        <v>122.4838797823942</v>
      </c>
      <c r="F34" s="96">
        <f t="shared" si="1"/>
        <v>239.64178304562049</v>
      </c>
      <c r="G34" s="96">
        <f t="shared" si="2"/>
        <v>35926.101739671838</v>
      </c>
      <c r="M34" s="148"/>
      <c r="N34" s="134"/>
      <c r="O34" s="132"/>
      <c r="P34" s="149"/>
      <c r="Q34" s="149"/>
      <c r="R34" s="149"/>
      <c r="S34" s="149"/>
    </row>
    <row r="35" spans="1:19" x14ac:dyDescent="0.25">
      <c r="A35" s="94">
        <f t="shared" si="5"/>
        <v>44743</v>
      </c>
      <c r="B35" s="95">
        <v>19</v>
      </c>
      <c r="C35" s="82">
        <f t="shared" si="6"/>
        <v>35926.101739671838</v>
      </c>
      <c r="D35" s="96">
        <f t="shared" si="3"/>
        <v>116.75983065393352</v>
      </c>
      <c r="E35" s="96">
        <f t="shared" si="4"/>
        <v>122.88195239168699</v>
      </c>
      <c r="F35" s="96">
        <f t="shared" si="1"/>
        <v>239.64178304562051</v>
      </c>
      <c r="G35" s="96">
        <f t="shared" si="2"/>
        <v>35803.219787280148</v>
      </c>
      <c r="M35" s="148"/>
      <c r="N35" s="134"/>
      <c r="O35" s="132"/>
      <c r="P35" s="149"/>
      <c r="Q35" s="149"/>
      <c r="R35" s="149"/>
      <c r="S35" s="149"/>
    </row>
    <row r="36" spans="1:19" x14ac:dyDescent="0.25">
      <c r="A36" s="94">
        <f t="shared" si="5"/>
        <v>44774</v>
      </c>
      <c r="B36" s="95">
        <v>20</v>
      </c>
      <c r="C36" s="82">
        <f t="shared" si="6"/>
        <v>35803.219787280148</v>
      </c>
      <c r="D36" s="96">
        <f t="shared" si="3"/>
        <v>116.36046430866053</v>
      </c>
      <c r="E36" s="96">
        <f t="shared" si="4"/>
        <v>123.28131873695996</v>
      </c>
      <c r="F36" s="96">
        <f t="shared" si="1"/>
        <v>239.64178304562049</v>
      </c>
      <c r="G36" s="96">
        <f t="shared" si="2"/>
        <v>35679.938468543187</v>
      </c>
      <c r="M36" s="148"/>
      <c r="N36" s="134"/>
      <c r="O36" s="132"/>
      <c r="P36" s="149"/>
      <c r="Q36" s="149"/>
      <c r="R36" s="149"/>
      <c r="S36" s="149"/>
    </row>
    <row r="37" spans="1:19" x14ac:dyDescent="0.25">
      <c r="A37" s="94">
        <f t="shared" si="5"/>
        <v>44805</v>
      </c>
      <c r="B37" s="95">
        <v>21</v>
      </c>
      <c r="C37" s="82">
        <f t="shared" si="6"/>
        <v>35679.938468543187</v>
      </c>
      <c r="D37" s="96">
        <f t="shared" si="3"/>
        <v>115.95980002276539</v>
      </c>
      <c r="E37" s="96">
        <f t="shared" si="4"/>
        <v>123.68198302285509</v>
      </c>
      <c r="F37" s="96">
        <f t="shared" si="1"/>
        <v>239.64178304562049</v>
      </c>
      <c r="G37" s="96">
        <f t="shared" si="2"/>
        <v>35556.256485520331</v>
      </c>
      <c r="M37" s="148"/>
      <c r="N37" s="134"/>
      <c r="O37" s="132"/>
      <c r="P37" s="149"/>
      <c r="Q37" s="149"/>
      <c r="R37" s="149"/>
      <c r="S37" s="149"/>
    </row>
    <row r="38" spans="1:19" x14ac:dyDescent="0.25">
      <c r="A38" s="94">
        <f t="shared" si="5"/>
        <v>44835</v>
      </c>
      <c r="B38" s="95">
        <v>22</v>
      </c>
      <c r="C38" s="82">
        <f t="shared" si="6"/>
        <v>35556.256485520331</v>
      </c>
      <c r="D38" s="96">
        <f t="shared" si="3"/>
        <v>115.55783357794114</v>
      </c>
      <c r="E38" s="96">
        <f t="shared" si="4"/>
        <v>124.08394946767937</v>
      </c>
      <c r="F38" s="96">
        <f t="shared" si="1"/>
        <v>239.64178304562051</v>
      </c>
      <c r="G38" s="96">
        <f t="shared" si="2"/>
        <v>35432.172536052654</v>
      </c>
      <c r="M38" s="148"/>
      <c r="N38" s="134"/>
      <c r="O38" s="132"/>
      <c r="P38" s="149"/>
      <c r="Q38" s="149"/>
      <c r="R38" s="149"/>
      <c r="S38" s="149"/>
    </row>
    <row r="39" spans="1:19" x14ac:dyDescent="0.25">
      <c r="A39" s="94">
        <f t="shared" si="5"/>
        <v>44866</v>
      </c>
      <c r="B39" s="95">
        <v>23</v>
      </c>
      <c r="C39" s="82">
        <f t="shared" si="6"/>
        <v>35432.172536052654</v>
      </c>
      <c r="D39" s="96">
        <f t="shared" si="3"/>
        <v>115.15456074217117</v>
      </c>
      <c r="E39" s="96">
        <f t="shared" si="4"/>
        <v>124.48722230344931</v>
      </c>
      <c r="F39" s="96">
        <f t="shared" si="1"/>
        <v>239.64178304562049</v>
      </c>
      <c r="G39" s="96">
        <f t="shared" si="2"/>
        <v>35307.685313749207</v>
      </c>
      <c r="M39" s="148"/>
      <c r="N39" s="134"/>
      <c r="O39" s="132"/>
      <c r="P39" s="149"/>
      <c r="Q39" s="149"/>
      <c r="R39" s="149"/>
      <c r="S39" s="149"/>
    </row>
    <row r="40" spans="1:19" x14ac:dyDescent="0.25">
      <c r="A40" s="94">
        <f t="shared" si="5"/>
        <v>44896</v>
      </c>
      <c r="B40" s="95">
        <v>24</v>
      </c>
      <c r="C40" s="82">
        <f t="shared" si="6"/>
        <v>35307.685313749207</v>
      </c>
      <c r="D40" s="96">
        <f t="shared" si="3"/>
        <v>114.74997726968496</v>
      </c>
      <c r="E40" s="96">
        <f t="shared" si="4"/>
        <v>124.89180577593552</v>
      </c>
      <c r="F40" s="96">
        <f t="shared" si="1"/>
        <v>239.64178304562049</v>
      </c>
      <c r="G40" s="96">
        <f t="shared" si="2"/>
        <v>35182.793507973271</v>
      </c>
      <c r="M40" s="148"/>
      <c r="N40" s="134"/>
      <c r="O40" s="132"/>
      <c r="P40" s="149"/>
      <c r="Q40" s="149"/>
      <c r="R40" s="149"/>
      <c r="S40" s="149"/>
    </row>
    <row r="41" spans="1:19" x14ac:dyDescent="0.25">
      <c r="A41" s="94">
        <f t="shared" si="5"/>
        <v>44927</v>
      </c>
      <c r="B41" s="95">
        <v>25</v>
      </c>
      <c r="C41" s="82">
        <f t="shared" si="6"/>
        <v>35182.793507973271</v>
      </c>
      <c r="D41" s="96">
        <f t="shared" si="3"/>
        <v>114.34407890091317</v>
      </c>
      <c r="E41" s="96">
        <f t="shared" si="4"/>
        <v>125.29770414470731</v>
      </c>
      <c r="F41" s="96">
        <f t="shared" si="1"/>
        <v>239.64178304562049</v>
      </c>
      <c r="G41" s="96">
        <f t="shared" si="2"/>
        <v>35057.495803828562</v>
      </c>
      <c r="M41" s="148"/>
      <c r="N41" s="134"/>
      <c r="O41" s="132"/>
      <c r="P41" s="149"/>
      <c r="Q41" s="149"/>
      <c r="R41" s="149"/>
      <c r="S41" s="149"/>
    </row>
    <row r="42" spans="1:19" x14ac:dyDescent="0.25">
      <c r="A42" s="94">
        <f t="shared" si="5"/>
        <v>44958</v>
      </c>
      <c r="B42" s="95">
        <v>26</v>
      </c>
      <c r="C42" s="82">
        <f t="shared" si="6"/>
        <v>35057.495803828562</v>
      </c>
      <c r="D42" s="96">
        <f t="shared" si="3"/>
        <v>113.93686136244287</v>
      </c>
      <c r="E42" s="96">
        <f t="shared" si="4"/>
        <v>125.70492168317762</v>
      </c>
      <c r="F42" s="96">
        <f t="shared" si="1"/>
        <v>239.64178304562049</v>
      </c>
      <c r="G42" s="96">
        <f t="shared" si="2"/>
        <v>34931.790882145382</v>
      </c>
      <c r="M42" s="148"/>
      <c r="N42" s="134"/>
      <c r="O42" s="132"/>
      <c r="P42" s="149"/>
      <c r="Q42" s="149"/>
      <c r="R42" s="149"/>
      <c r="S42" s="149"/>
    </row>
    <row r="43" spans="1:19" x14ac:dyDescent="0.25">
      <c r="A43" s="94">
        <f t="shared" si="5"/>
        <v>44986</v>
      </c>
      <c r="B43" s="95">
        <v>27</v>
      </c>
      <c r="C43" s="82">
        <f t="shared" si="6"/>
        <v>34931.790882145382</v>
      </c>
      <c r="D43" s="96">
        <f t="shared" si="3"/>
        <v>113.52832036697254</v>
      </c>
      <c r="E43" s="96">
        <f t="shared" si="4"/>
        <v>126.11346267864795</v>
      </c>
      <c r="F43" s="96">
        <f t="shared" si="1"/>
        <v>239.64178304562049</v>
      </c>
      <c r="G43" s="96">
        <f t="shared" si="2"/>
        <v>34805.67741946673</v>
      </c>
      <c r="M43" s="148"/>
      <c r="N43" s="134"/>
      <c r="O43" s="132"/>
      <c r="P43" s="149"/>
      <c r="Q43" s="149"/>
      <c r="R43" s="149"/>
      <c r="S43" s="149"/>
    </row>
    <row r="44" spans="1:19" x14ac:dyDescent="0.25">
      <c r="A44" s="94">
        <f t="shared" si="5"/>
        <v>45017</v>
      </c>
      <c r="B44" s="95">
        <v>28</v>
      </c>
      <c r="C44" s="82">
        <f t="shared" si="6"/>
        <v>34805.67741946673</v>
      </c>
      <c r="D44" s="96">
        <f t="shared" si="3"/>
        <v>113.11845161326694</v>
      </c>
      <c r="E44" s="96">
        <f t="shared" si="4"/>
        <v>126.52333143235354</v>
      </c>
      <c r="F44" s="96">
        <f t="shared" si="1"/>
        <v>239.64178304562049</v>
      </c>
      <c r="G44" s="96">
        <f t="shared" si="2"/>
        <v>34679.154088034375</v>
      </c>
      <c r="M44" s="148"/>
      <c r="N44" s="134"/>
      <c r="O44" s="132"/>
      <c r="P44" s="149"/>
      <c r="Q44" s="149"/>
      <c r="R44" s="149"/>
      <c r="S44" s="149"/>
    </row>
    <row r="45" spans="1:19" x14ac:dyDescent="0.25">
      <c r="A45" s="94">
        <f t="shared" si="5"/>
        <v>45047</v>
      </c>
      <c r="B45" s="95">
        <v>29</v>
      </c>
      <c r="C45" s="82">
        <f t="shared" si="6"/>
        <v>34679.154088034375</v>
      </c>
      <c r="D45" s="96">
        <f t="shared" si="3"/>
        <v>112.70725078611179</v>
      </c>
      <c r="E45" s="96">
        <f t="shared" si="4"/>
        <v>126.9345322595087</v>
      </c>
      <c r="F45" s="96">
        <f t="shared" si="1"/>
        <v>239.64178304562049</v>
      </c>
      <c r="G45" s="96">
        <f t="shared" si="2"/>
        <v>34552.219555774864</v>
      </c>
      <c r="M45" s="148"/>
      <c r="N45" s="134"/>
      <c r="O45" s="132"/>
      <c r="P45" s="149"/>
      <c r="Q45" s="149"/>
      <c r="R45" s="149"/>
      <c r="S45" s="149"/>
    </row>
    <row r="46" spans="1:19" x14ac:dyDescent="0.25">
      <c r="A46" s="94">
        <f t="shared" si="5"/>
        <v>45078</v>
      </c>
      <c r="B46" s="95">
        <v>30</v>
      </c>
      <c r="C46" s="82">
        <f t="shared" si="6"/>
        <v>34552.219555774864</v>
      </c>
      <c r="D46" s="96">
        <f t="shared" si="3"/>
        <v>112.29471355626839</v>
      </c>
      <c r="E46" s="96">
        <f t="shared" si="4"/>
        <v>127.34706948935211</v>
      </c>
      <c r="F46" s="96">
        <f t="shared" si="1"/>
        <v>239.64178304562051</v>
      </c>
      <c r="G46" s="96">
        <f t="shared" si="2"/>
        <v>34424.872486285509</v>
      </c>
      <c r="M46" s="148"/>
      <c r="N46" s="134"/>
      <c r="O46" s="132"/>
      <c r="P46" s="149"/>
      <c r="Q46" s="149"/>
      <c r="R46" s="149"/>
      <c r="S46" s="149"/>
    </row>
    <row r="47" spans="1:19" x14ac:dyDescent="0.25">
      <c r="A47" s="94">
        <f t="shared" si="5"/>
        <v>45108</v>
      </c>
      <c r="B47" s="95">
        <v>31</v>
      </c>
      <c r="C47" s="82">
        <f t="shared" si="6"/>
        <v>34424.872486285509</v>
      </c>
      <c r="D47" s="96">
        <f t="shared" si="3"/>
        <v>111.880835580428</v>
      </c>
      <c r="E47" s="96">
        <f t="shared" si="4"/>
        <v>127.76094746519252</v>
      </c>
      <c r="F47" s="96">
        <f t="shared" si="1"/>
        <v>239.64178304562051</v>
      </c>
      <c r="G47" s="96">
        <f t="shared" si="2"/>
        <v>34297.111538820318</v>
      </c>
      <c r="M47" s="148"/>
      <c r="N47" s="134"/>
      <c r="O47" s="132"/>
      <c r="P47" s="149"/>
      <c r="Q47" s="149"/>
      <c r="R47" s="149"/>
      <c r="S47" s="149"/>
    </row>
    <row r="48" spans="1:19" x14ac:dyDescent="0.25">
      <c r="A48" s="94">
        <f t="shared" si="5"/>
        <v>45139</v>
      </c>
      <c r="B48" s="95">
        <v>32</v>
      </c>
      <c r="C48" s="82">
        <f t="shared" si="6"/>
        <v>34297.111538820318</v>
      </c>
      <c r="D48" s="96">
        <f t="shared" si="3"/>
        <v>111.46561250116612</v>
      </c>
      <c r="E48" s="96">
        <f t="shared" si="4"/>
        <v>128.17617054445435</v>
      </c>
      <c r="F48" s="96">
        <f t="shared" si="1"/>
        <v>239.64178304562046</v>
      </c>
      <c r="G48" s="96">
        <f t="shared" si="2"/>
        <v>34168.935368275866</v>
      </c>
      <c r="M48" s="148"/>
      <c r="N48" s="134"/>
      <c r="O48" s="132"/>
      <c r="P48" s="149"/>
      <c r="Q48" s="149"/>
      <c r="R48" s="149"/>
      <c r="S48" s="149"/>
    </row>
    <row r="49" spans="1:19" x14ac:dyDescent="0.25">
      <c r="A49" s="94">
        <f t="shared" si="5"/>
        <v>45170</v>
      </c>
      <c r="B49" s="95">
        <v>33</v>
      </c>
      <c r="C49" s="82">
        <f t="shared" si="6"/>
        <v>34168.935368275866</v>
      </c>
      <c r="D49" s="96">
        <f t="shared" si="3"/>
        <v>111.04903994689663</v>
      </c>
      <c r="E49" s="96">
        <f t="shared" si="4"/>
        <v>128.59274309872384</v>
      </c>
      <c r="F49" s="96">
        <f t="shared" si="1"/>
        <v>239.64178304562046</v>
      </c>
      <c r="G49" s="96">
        <f t="shared" si="2"/>
        <v>34040.342625177145</v>
      </c>
      <c r="M49" s="148"/>
      <c r="N49" s="134"/>
      <c r="O49" s="132"/>
      <c r="P49" s="149"/>
      <c r="Q49" s="149"/>
      <c r="R49" s="149"/>
      <c r="S49" s="149"/>
    </row>
    <row r="50" spans="1:19" x14ac:dyDescent="0.25">
      <c r="A50" s="94">
        <f t="shared" si="5"/>
        <v>45200</v>
      </c>
      <c r="B50" s="95">
        <v>34</v>
      </c>
      <c r="C50" s="82">
        <f t="shared" si="6"/>
        <v>34040.342625177145</v>
      </c>
      <c r="D50" s="96">
        <f t="shared" si="3"/>
        <v>110.63111353182579</v>
      </c>
      <c r="E50" s="96">
        <f t="shared" si="4"/>
        <v>129.01066951379471</v>
      </c>
      <c r="F50" s="96">
        <f t="shared" si="1"/>
        <v>239.64178304562051</v>
      </c>
      <c r="G50" s="96">
        <f t="shared" si="2"/>
        <v>33911.331955663351</v>
      </c>
      <c r="M50" s="148"/>
      <c r="N50" s="134"/>
      <c r="O50" s="132"/>
      <c r="P50" s="149"/>
      <c r="Q50" s="149"/>
      <c r="R50" s="149"/>
      <c r="S50" s="149"/>
    </row>
    <row r="51" spans="1:19" x14ac:dyDescent="0.25">
      <c r="A51" s="94">
        <f t="shared" si="5"/>
        <v>45231</v>
      </c>
      <c r="B51" s="95">
        <v>35</v>
      </c>
      <c r="C51" s="82">
        <f t="shared" si="6"/>
        <v>33911.331955663351</v>
      </c>
      <c r="D51" s="96">
        <f t="shared" si="3"/>
        <v>110.21182885590595</v>
      </c>
      <c r="E51" s="96">
        <f t="shared" si="4"/>
        <v>129.42995418971455</v>
      </c>
      <c r="F51" s="96">
        <f t="shared" si="1"/>
        <v>239.64178304562051</v>
      </c>
      <c r="G51" s="96">
        <f t="shared" si="2"/>
        <v>33781.902001473638</v>
      </c>
      <c r="M51" s="148"/>
      <c r="N51" s="134"/>
      <c r="O51" s="132"/>
      <c r="P51" s="149"/>
      <c r="Q51" s="149"/>
      <c r="R51" s="149"/>
      <c r="S51" s="149"/>
    </row>
    <row r="52" spans="1:19" x14ac:dyDescent="0.25">
      <c r="A52" s="94">
        <f t="shared" si="5"/>
        <v>45261</v>
      </c>
      <c r="B52" s="95">
        <v>36</v>
      </c>
      <c r="C52" s="82">
        <f t="shared" si="6"/>
        <v>33781.902001473638</v>
      </c>
      <c r="D52" s="96">
        <f t="shared" si="3"/>
        <v>109.79118150478939</v>
      </c>
      <c r="E52" s="96">
        <f t="shared" si="4"/>
        <v>129.85060154083112</v>
      </c>
      <c r="F52" s="96">
        <f t="shared" si="1"/>
        <v>239.64178304562051</v>
      </c>
      <c r="G52" s="96">
        <f t="shared" si="2"/>
        <v>33652.05139993281</v>
      </c>
      <c r="M52" s="148"/>
      <c r="N52" s="134"/>
      <c r="O52" s="132"/>
      <c r="P52" s="149"/>
      <c r="Q52" s="149"/>
      <c r="R52" s="149"/>
      <c r="S52" s="149"/>
    </row>
    <row r="53" spans="1:19" x14ac:dyDescent="0.25">
      <c r="A53" s="94">
        <f t="shared" si="5"/>
        <v>45292</v>
      </c>
      <c r="B53" s="95">
        <v>37</v>
      </c>
      <c r="C53" s="82">
        <f t="shared" si="6"/>
        <v>33652.05139993281</v>
      </c>
      <c r="D53" s="96">
        <f t="shared" si="3"/>
        <v>109.36916704978168</v>
      </c>
      <c r="E53" s="96">
        <f t="shared" si="4"/>
        <v>130.27261599583881</v>
      </c>
      <c r="F53" s="96">
        <f t="shared" si="1"/>
        <v>239.64178304562049</v>
      </c>
      <c r="G53" s="96">
        <f t="shared" si="2"/>
        <v>33521.77878393697</v>
      </c>
      <c r="M53" s="148"/>
      <c r="N53" s="134"/>
      <c r="O53" s="132"/>
      <c r="P53" s="149"/>
      <c r="Q53" s="149"/>
      <c r="R53" s="149"/>
      <c r="S53" s="149"/>
    </row>
    <row r="54" spans="1:19" x14ac:dyDescent="0.25">
      <c r="A54" s="94">
        <f t="shared" si="5"/>
        <v>45323</v>
      </c>
      <c r="B54" s="95">
        <v>38</v>
      </c>
      <c r="C54" s="82">
        <f t="shared" si="6"/>
        <v>33521.77878393697</v>
      </c>
      <c r="D54" s="96">
        <f t="shared" si="3"/>
        <v>108.94578104779519</v>
      </c>
      <c r="E54" s="96">
        <f t="shared" si="4"/>
        <v>130.69600199782528</v>
      </c>
      <c r="F54" s="96">
        <f t="shared" si="1"/>
        <v>239.64178304562046</v>
      </c>
      <c r="G54" s="96">
        <f t="shared" si="2"/>
        <v>33391.082781939142</v>
      </c>
      <c r="M54" s="148"/>
      <c r="N54" s="134"/>
      <c r="O54" s="132"/>
      <c r="P54" s="149"/>
      <c r="Q54" s="149"/>
      <c r="R54" s="149"/>
      <c r="S54" s="149"/>
    </row>
    <row r="55" spans="1:19" x14ac:dyDescent="0.25">
      <c r="A55" s="94">
        <f t="shared" si="5"/>
        <v>45352</v>
      </c>
      <c r="B55" s="95">
        <v>39</v>
      </c>
      <c r="C55" s="82">
        <f t="shared" si="6"/>
        <v>33391.082781939142</v>
      </c>
      <c r="D55" s="96">
        <f t="shared" si="3"/>
        <v>108.52101904130228</v>
      </c>
      <c r="E55" s="96">
        <f t="shared" si="4"/>
        <v>131.1207640043182</v>
      </c>
      <c r="F55" s="96">
        <f t="shared" si="1"/>
        <v>239.64178304562049</v>
      </c>
      <c r="G55" s="96">
        <f t="shared" si="2"/>
        <v>33259.96201793482</v>
      </c>
      <c r="M55" s="148"/>
      <c r="N55" s="134"/>
      <c r="O55" s="132"/>
      <c r="P55" s="149"/>
      <c r="Q55" s="149"/>
      <c r="R55" s="149"/>
      <c r="S55" s="149"/>
    </row>
    <row r="56" spans="1:19" x14ac:dyDescent="0.25">
      <c r="A56" s="94">
        <f t="shared" si="5"/>
        <v>45383</v>
      </c>
      <c r="B56" s="95">
        <v>40</v>
      </c>
      <c r="C56" s="82">
        <f t="shared" si="6"/>
        <v>33259.96201793482</v>
      </c>
      <c r="D56" s="96">
        <f t="shared" si="3"/>
        <v>108.09487655828823</v>
      </c>
      <c r="E56" s="96">
        <f t="shared" si="4"/>
        <v>131.54690648733222</v>
      </c>
      <c r="F56" s="96">
        <f t="shared" si="1"/>
        <v>239.64178304562046</v>
      </c>
      <c r="G56" s="96">
        <f t="shared" si="2"/>
        <v>33128.415111447488</v>
      </c>
      <c r="M56" s="148"/>
      <c r="N56" s="134"/>
      <c r="O56" s="132"/>
      <c r="P56" s="149"/>
      <c r="Q56" s="149"/>
      <c r="R56" s="149"/>
      <c r="S56" s="149"/>
    </row>
    <row r="57" spans="1:19" x14ac:dyDescent="0.25">
      <c r="A57" s="94">
        <f t="shared" si="5"/>
        <v>45413</v>
      </c>
      <c r="B57" s="95">
        <v>41</v>
      </c>
      <c r="C57" s="82">
        <f t="shared" si="6"/>
        <v>33128.415111447488</v>
      </c>
      <c r="D57" s="96">
        <f t="shared" si="3"/>
        <v>107.66734911220441</v>
      </c>
      <c r="E57" s="96">
        <f t="shared" si="4"/>
        <v>131.97443393341609</v>
      </c>
      <c r="F57" s="96">
        <f t="shared" si="1"/>
        <v>239.64178304562051</v>
      </c>
      <c r="G57" s="96">
        <f t="shared" si="2"/>
        <v>32996.440677514074</v>
      </c>
      <c r="M57" s="148"/>
      <c r="N57" s="134"/>
      <c r="O57" s="132"/>
      <c r="P57" s="149"/>
      <c r="Q57" s="149"/>
      <c r="R57" s="149"/>
      <c r="S57" s="149"/>
    </row>
    <row r="58" spans="1:19" x14ac:dyDescent="0.25">
      <c r="A58" s="94">
        <f t="shared" si="5"/>
        <v>45444</v>
      </c>
      <c r="B58" s="95">
        <v>42</v>
      </c>
      <c r="C58" s="82">
        <f t="shared" si="6"/>
        <v>32996.440677514074</v>
      </c>
      <c r="D58" s="96">
        <f t="shared" si="3"/>
        <v>107.2384322019208</v>
      </c>
      <c r="E58" s="96">
        <f t="shared" si="4"/>
        <v>132.40335084369968</v>
      </c>
      <c r="F58" s="96">
        <f t="shared" si="1"/>
        <v>239.64178304562049</v>
      </c>
      <c r="G58" s="96">
        <f t="shared" si="2"/>
        <v>32864.037326670375</v>
      </c>
      <c r="M58" s="148"/>
      <c r="N58" s="134"/>
      <c r="O58" s="132"/>
      <c r="P58" s="149"/>
      <c r="Q58" s="149"/>
      <c r="R58" s="149"/>
      <c r="S58" s="149"/>
    </row>
    <row r="59" spans="1:19" x14ac:dyDescent="0.25">
      <c r="A59" s="94">
        <f t="shared" si="5"/>
        <v>45474</v>
      </c>
      <c r="B59" s="95">
        <v>43</v>
      </c>
      <c r="C59" s="82">
        <f t="shared" si="6"/>
        <v>32864.037326670375</v>
      </c>
      <c r="D59" s="96">
        <f t="shared" si="3"/>
        <v>106.80812131167879</v>
      </c>
      <c r="E59" s="96">
        <f t="shared" si="4"/>
        <v>132.83366173394171</v>
      </c>
      <c r="F59" s="96">
        <f t="shared" si="1"/>
        <v>239.64178304562051</v>
      </c>
      <c r="G59" s="96">
        <f t="shared" si="2"/>
        <v>32731.203664936435</v>
      </c>
      <c r="M59" s="148"/>
      <c r="N59" s="134"/>
      <c r="O59" s="132"/>
      <c r="P59" s="149"/>
      <c r="Q59" s="149"/>
      <c r="R59" s="149"/>
      <c r="S59" s="149"/>
    </row>
    <row r="60" spans="1:19" x14ac:dyDescent="0.25">
      <c r="A60" s="94">
        <f t="shared" si="5"/>
        <v>45505</v>
      </c>
      <c r="B60" s="95">
        <v>44</v>
      </c>
      <c r="C60" s="82">
        <f t="shared" si="6"/>
        <v>32731.203664936435</v>
      </c>
      <c r="D60" s="96">
        <f t="shared" si="3"/>
        <v>106.37641191104346</v>
      </c>
      <c r="E60" s="96">
        <f t="shared" si="4"/>
        <v>133.26537113457701</v>
      </c>
      <c r="F60" s="96">
        <f t="shared" si="1"/>
        <v>239.64178304562046</v>
      </c>
      <c r="G60" s="96">
        <f t="shared" si="2"/>
        <v>32597.938293801857</v>
      </c>
      <c r="M60" s="148"/>
      <c r="N60" s="134"/>
      <c r="O60" s="132"/>
      <c r="P60" s="149"/>
      <c r="Q60" s="149"/>
      <c r="R60" s="149"/>
      <c r="S60" s="149"/>
    </row>
    <row r="61" spans="1:19" x14ac:dyDescent="0.25">
      <c r="A61" s="94">
        <f t="shared" si="5"/>
        <v>45536</v>
      </c>
      <c r="B61" s="95">
        <v>45</v>
      </c>
      <c r="C61" s="82">
        <f t="shared" si="6"/>
        <v>32597.938293801857</v>
      </c>
      <c r="D61" s="96">
        <f t="shared" si="3"/>
        <v>105.94329945485609</v>
      </c>
      <c r="E61" s="96">
        <f t="shared" si="4"/>
        <v>133.6984835907644</v>
      </c>
      <c r="F61" s="96">
        <f t="shared" si="1"/>
        <v>239.64178304562049</v>
      </c>
      <c r="G61" s="96">
        <f t="shared" si="2"/>
        <v>32464.239810211093</v>
      </c>
      <c r="M61" s="148"/>
      <c r="N61" s="134"/>
      <c r="O61" s="132"/>
      <c r="P61" s="149"/>
      <c r="Q61" s="149"/>
      <c r="R61" s="149"/>
      <c r="S61" s="149"/>
    </row>
    <row r="62" spans="1:19" x14ac:dyDescent="0.25">
      <c r="A62" s="94">
        <f t="shared" si="5"/>
        <v>45566</v>
      </c>
      <c r="B62" s="95">
        <v>46</v>
      </c>
      <c r="C62" s="82">
        <f t="shared" si="6"/>
        <v>32464.239810211093</v>
      </c>
      <c r="D62" s="96">
        <f t="shared" si="3"/>
        <v>105.50877938318611</v>
      </c>
      <c r="E62" s="96">
        <f t="shared" si="4"/>
        <v>134.13300366243439</v>
      </c>
      <c r="F62" s="96">
        <f t="shared" si="1"/>
        <v>239.64178304562051</v>
      </c>
      <c r="G62" s="96">
        <f t="shared" si="2"/>
        <v>32330.106806548658</v>
      </c>
      <c r="M62" s="148"/>
      <c r="N62" s="134"/>
      <c r="O62" s="132"/>
      <c r="P62" s="149"/>
      <c r="Q62" s="149"/>
      <c r="R62" s="149"/>
      <c r="S62" s="149"/>
    </row>
    <row r="63" spans="1:19" x14ac:dyDescent="0.25">
      <c r="A63" s="94">
        <f t="shared" si="5"/>
        <v>45597</v>
      </c>
      <c r="B63" s="95">
        <v>47</v>
      </c>
      <c r="C63" s="82">
        <f t="shared" si="6"/>
        <v>32330.106806548658</v>
      </c>
      <c r="D63" s="96">
        <f t="shared" si="3"/>
        <v>105.07284712128319</v>
      </c>
      <c r="E63" s="96">
        <f t="shared" si="4"/>
        <v>134.5689359243373</v>
      </c>
      <c r="F63" s="96">
        <f t="shared" si="1"/>
        <v>239.64178304562049</v>
      </c>
      <c r="G63" s="96">
        <f t="shared" si="2"/>
        <v>32195.537870624321</v>
      </c>
      <c r="M63" s="148"/>
      <c r="N63" s="134"/>
      <c r="O63" s="132"/>
      <c r="P63" s="149"/>
      <c r="Q63" s="149"/>
      <c r="R63" s="149"/>
      <c r="S63" s="149"/>
    </row>
    <row r="64" spans="1:19" x14ac:dyDescent="0.25">
      <c r="A64" s="94">
        <f t="shared" si="5"/>
        <v>45627</v>
      </c>
      <c r="B64" s="95">
        <v>48</v>
      </c>
      <c r="C64" s="82">
        <f t="shared" si="6"/>
        <v>32195.537870624321</v>
      </c>
      <c r="D64" s="96">
        <f t="shared" si="3"/>
        <v>104.63549807952911</v>
      </c>
      <c r="E64" s="96">
        <f t="shared" si="4"/>
        <v>135.00628496609141</v>
      </c>
      <c r="F64" s="96">
        <f t="shared" si="1"/>
        <v>239.64178304562051</v>
      </c>
      <c r="G64" s="96">
        <f t="shared" si="2"/>
        <v>32060.531585658231</v>
      </c>
      <c r="M64" s="148"/>
      <c r="N64" s="134"/>
      <c r="O64" s="132"/>
      <c r="P64" s="149"/>
      <c r="Q64" s="149"/>
      <c r="R64" s="149"/>
      <c r="S64" s="149"/>
    </row>
    <row r="65" spans="1:19" x14ac:dyDescent="0.25">
      <c r="A65" s="94">
        <f t="shared" si="5"/>
        <v>45658</v>
      </c>
      <c r="B65" s="95">
        <v>49</v>
      </c>
      <c r="C65" s="82">
        <f t="shared" si="6"/>
        <v>32060.531585658231</v>
      </c>
      <c r="D65" s="96">
        <f t="shared" si="3"/>
        <v>104.1967276533893</v>
      </c>
      <c r="E65" s="96">
        <f t="shared" si="4"/>
        <v>135.44505539223118</v>
      </c>
      <c r="F65" s="96">
        <f t="shared" si="1"/>
        <v>239.64178304562049</v>
      </c>
      <c r="G65" s="96">
        <f t="shared" si="2"/>
        <v>31925.086530265999</v>
      </c>
      <c r="M65" s="148"/>
      <c r="N65" s="134"/>
      <c r="O65" s="132"/>
      <c r="P65" s="149"/>
      <c r="Q65" s="149"/>
      <c r="R65" s="149"/>
      <c r="S65" s="149"/>
    </row>
    <row r="66" spans="1:19" x14ac:dyDescent="0.25">
      <c r="A66" s="94">
        <f t="shared" si="5"/>
        <v>45689</v>
      </c>
      <c r="B66" s="95">
        <v>50</v>
      </c>
      <c r="C66" s="82">
        <f t="shared" si="6"/>
        <v>31925.086530265999</v>
      </c>
      <c r="D66" s="96">
        <f t="shared" si="3"/>
        <v>103.75653122336455</v>
      </c>
      <c r="E66" s="96">
        <f t="shared" si="4"/>
        <v>135.88525182225592</v>
      </c>
      <c r="F66" s="96">
        <f t="shared" si="1"/>
        <v>239.64178304562046</v>
      </c>
      <c r="G66" s="96">
        <f t="shared" si="2"/>
        <v>31789.201278443743</v>
      </c>
      <c r="M66" s="148"/>
      <c r="N66" s="134"/>
      <c r="O66" s="132"/>
      <c r="P66" s="149"/>
      <c r="Q66" s="149"/>
      <c r="R66" s="149"/>
      <c r="S66" s="149"/>
    </row>
    <row r="67" spans="1:19" x14ac:dyDescent="0.25">
      <c r="A67" s="94">
        <f t="shared" si="5"/>
        <v>45717</v>
      </c>
      <c r="B67" s="95">
        <v>51</v>
      </c>
      <c r="C67" s="82">
        <f t="shared" si="6"/>
        <v>31789.201278443743</v>
      </c>
      <c r="D67" s="96">
        <f t="shared" si="3"/>
        <v>103.31490415494221</v>
      </c>
      <c r="E67" s="96">
        <f t="shared" si="4"/>
        <v>136.32687889067827</v>
      </c>
      <c r="F67" s="96">
        <f t="shared" si="1"/>
        <v>239.64178304562049</v>
      </c>
      <c r="G67" s="96">
        <f t="shared" si="2"/>
        <v>31652.874399553064</v>
      </c>
      <c r="M67" s="148"/>
      <c r="N67" s="134"/>
      <c r="O67" s="132"/>
      <c r="P67" s="149"/>
      <c r="Q67" s="149"/>
      <c r="R67" s="149"/>
      <c r="S67" s="149"/>
    </row>
    <row r="68" spans="1:19" x14ac:dyDescent="0.25">
      <c r="A68" s="94">
        <f t="shared" si="5"/>
        <v>45748</v>
      </c>
      <c r="B68" s="95">
        <v>52</v>
      </c>
      <c r="C68" s="82">
        <f t="shared" si="6"/>
        <v>31652.874399553064</v>
      </c>
      <c r="D68" s="96">
        <f t="shared" si="3"/>
        <v>102.87184179854751</v>
      </c>
      <c r="E68" s="96">
        <f t="shared" si="4"/>
        <v>136.76994124707298</v>
      </c>
      <c r="F68" s="96">
        <f t="shared" si="1"/>
        <v>239.64178304562049</v>
      </c>
      <c r="G68" s="96">
        <f t="shared" si="2"/>
        <v>31516.104458305992</v>
      </c>
      <c r="M68" s="148"/>
      <c r="N68" s="134"/>
      <c r="O68" s="132"/>
      <c r="P68" s="149"/>
      <c r="Q68" s="149"/>
      <c r="R68" s="149"/>
      <c r="S68" s="149"/>
    </row>
    <row r="69" spans="1:19" x14ac:dyDescent="0.25">
      <c r="A69" s="94">
        <f t="shared" si="5"/>
        <v>45778</v>
      </c>
      <c r="B69" s="95">
        <v>53</v>
      </c>
      <c r="C69" s="82">
        <f t="shared" si="6"/>
        <v>31516.104458305992</v>
      </c>
      <c r="D69" s="96">
        <f t="shared" si="3"/>
        <v>102.42733948949454</v>
      </c>
      <c r="E69" s="96">
        <f t="shared" si="4"/>
        <v>137.21444355612596</v>
      </c>
      <c r="F69" s="96">
        <f t="shared" si="1"/>
        <v>239.64178304562051</v>
      </c>
      <c r="G69" s="96">
        <f t="shared" si="2"/>
        <v>31378.890014749864</v>
      </c>
      <c r="M69" s="148"/>
      <c r="N69" s="134"/>
      <c r="O69" s="132"/>
      <c r="P69" s="149"/>
      <c r="Q69" s="149"/>
      <c r="R69" s="149"/>
      <c r="S69" s="149"/>
    </row>
    <row r="70" spans="1:19" x14ac:dyDescent="0.25">
      <c r="A70" s="94">
        <f t="shared" si="5"/>
        <v>45809</v>
      </c>
      <c r="B70" s="95">
        <v>54</v>
      </c>
      <c r="C70" s="82">
        <f t="shared" si="6"/>
        <v>31378.890014749864</v>
      </c>
      <c r="D70" s="96">
        <f t="shared" si="3"/>
        <v>101.98139254793712</v>
      </c>
      <c r="E70" s="96">
        <f t="shared" si="4"/>
        <v>137.66039049768335</v>
      </c>
      <c r="F70" s="96">
        <f t="shared" si="1"/>
        <v>239.64178304562046</v>
      </c>
      <c r="G70" s="96">
        <f t="shared" si="2"/>
        <v>31241.229624252181</v>
      </c>
      <c r="M70" s="148"/>
      <c r="N70" s="134"/>
      <c r="O70" s="132"/>
      <c r="P70" s="149"/>
      <c r="Q70" s="149"/>
      <c r="R70" s="149"/>
      <c r="S70" s="149"/>
    </row>
    <row r="71" spans="1:19" x14ac:dyDescent="0.25">
      <c r="A71" s="94">
        <f t="shared" si="5"/>
        <v>45839</v>
      </c>
      <c r="B71" s="95">
        <v>55</v>
      </c>
      <c r="C71" s="82">
        <f t="shared" si="6"/>
        <v>31241.229624252181</v>
      </c>
      <c r="D71" s="96">
        <f t="shared" si="3"/>
        <v>101.53399627881964</v>
      </c>
      <c r="E71" s="96">
        <f t="shared" si="4"/>
        <v>138.10778676680084</v>
      </c>
      <c r="F71" s="96">
        <f t="shared" si="1"/>
        <v>239.64178304562049</v>
      </c>
      <c r="G71" s="96">
        <f t="shared" si="2"/>
        <v>31103.121837485382</v>
      </c>
      <c r="M71" s="148"/>
      <c r="N71" s="134"/>
      <c r="O71" s="132"/>
      <c r="P71" s="149"/>
      <c r="Q71" s="149"/>
      <c r="R71" s="149"/>
      <c r="S71" s="149"/>
    </row>
    <row r="72" spans="1:19" x14ac:dyDescent="0.25">
      <c r="A72" s="94">
        <f t="shared" si="5"/>
        <v>45870</v>
      </c>
      <c r="B72" s="95">
        <v>56</v>
      </c>
      <c r="C72" s="82">
        <f t="shared" si="6"/>
        <v>31103.121837485382</v>
      </c>
      <c r="D72" s="96">
        <f t="shared" si="3"/>
        <v>101.08514597182754</v>
      </c>
      <c r="E72" s="96">
        <f t="shared" si="4"/>
        <v>138.55663707379296</v>
      </c>
      <c r="F72" s="96">
        <f t="shared" si="1"/>
        <v>239.64178304562051</v>
      </c>
      <c r="G72" s="96">
        <f t="shared" si="2"/>
        <v>30964.565200411587</v>
      </c>
      <c r="M72" s="148"/>
      <c r="N72" s="134"/>
      <c r="O72" s="132"/>
      <c r="P72" s="149"/>
      <c r="Q72" s="149"/>
      <c r="R72" s="149"/>
      <c r="S72" s="149"/>
    </row>
    <row r="73" spans="1:19" x14ac:dyDescent="0.25">
      <c r="A73" s="94">
        <f t="shared" si="5"/>
        <v>45901</v>
      </c>
      <c r="B73" s="95">
        <v>57</v>
      </c>
      <c r="C73" s="82">
        <f t="shared" si="6"/>
        <v>30964.565200411587</v>
      </c>
      <c r="D73" s="96">
        <f t="shared" si="3"/>
        <v>100.63483690133771</v>
      </c>
      <c r="E73" s="96">
        <f t="shared" si="4"/>
        <v>139.00694614428278</v>
      </c>
      <c r="F73" s="96">
        <f t="shared" si="1"/>
        <v>239.64178304562049</v>
      </c>
      <c r="G73" s="96">
        <f t="shared" si="2"/>
        <v>30825.558254267304</v>
      </c>
      <c r="M73" s="148"/>
      <c r="N73" s="134"/>
      <c r="O73" s="132"/>
      <c r="P73" s="149"/>
      <c r="Q73" s="149"/>
      <c r="R73" s="149"/>
      <c r="S73" s="149"/>
    </row>
    <row r="74" spans="1:19" x14ac:dyDescent="0.25">
      <c r="A74" s="94">
        <f t="shared" si="5"/>
        <v>45931</v>
      </c>
      <c r="B74" s="95">
        <v>58</v>
      </c>
      <c r="C74" s="82">
        <f t="shared" si="6"/>
        <v>30825.558254267304</v>
      </c>
      <c r="D74" s="96">
        <f t="shared" si="3"/>
        <v>100.18306432636879</v>
      </c>
      <c r="E74" s="96">
        <f t="shared" si="4"/>
        <v>139.45871871925169</v>
      </c>
      <c r="F74" s="96">
        <f t="shared" si="1"/>
        <v>239.64178304562049</v>
      </c>
      <c r="G74" s="96">
        <f t="shared" si="2"/>
        <v>30686.099535548052</v>
      </c>
      <c r="M74" s="148"/>
      <c r="N74" s="134"/>
      <c r="O74" s="132"/>
      <c r="P74" s="149"/>
      <c r="Q74" s="149"/>
      <c r="R74" s="149"/>
      <c r="S74" s="149"/>
    </row>
    <row r="75" spans="1:19" x14ac:dyDescent="0.25">
      <c r="A75" s="94">
        <f t="shared" si="5"/>
        <v>45962</v>
      </c>
      <c r="B75" s="95">
        <v>59</v>
      </c>
      <c r="C75" s="82">
        <f t="shared" si="6"/>
        <v>30686.099535548052</v>
      </c>
      <c r="D75" s="96">
        <f t="shared" si="3"/>
        <v>99.729823490531231</v>
      </c>
      <c r="E75" s="96">
        <f t="shared" si="4"/>
        <v>139.91195955508925</v>
      </c>
      <c r="F75" s="96">
        <f t="shared" si="1"/>
        <v>239.64178304562049</v>
      </c>
      <c r="G75" s="96">
        <f t="shared" si="2"/>
        <v>30546.187575992961</v>
      </c>
      <c r="M75" s="148"/>
      <c r="N75" s="134"/>
      <c r="O75" s="132"/>
      <c r="P75" s="149"/>
      <c r="Q75" s="149"/>
      <c r="R75" s="149"/>
      <c r="S75" s="149"/>
    </row>
    <row r="76" spans="1:19" x14ac:dyDescent="0.25">
      <c r="A76" s="94">
        <f t="shared" si="5"/>
        <v>45992</v>
      </c>
      <c r="B76" s="95">
        <v>60</v>
      </c>
      <c r="C76" s="82">
        <f>G75</f>
        <v>30546.187575992961</v>
      </c>
      <c r="D76" s="96">
        <f t="shared" si="3"/>
        <v>99.275109621977194</v>
      </c>
      <c r="E76" s="96">
        <f t="shared" si="4"/>
        <v>140.36667342364331</v>
      </c>
      <c r="F76" s="96">
        <f t="shared" si="1"/>
        <v>239.64178304562051</v>
      </c>
      <c r="G76" s="96">
        <f>C76-E76</f>
        <v>30405.820902569318</v>
      </c>
      <c r="M76" s="148"/>
      <c r="N76" s="134"/>
      <c r="O76" s="132"/>
      <c r="P76" s="149"/>
      <c r="Q76" s="149"/>
      <c r="R76" s="149"/>
      <c r="S76" s="149"/>
    </row>
    <row r="77" spans="1:19" x14ac:dyDescent="0.25">
      <c r="A77" s="94">
        <f t="shared" si="5"/>
        <v>46023</v>
      </c>
      <c r="B77" s="95">
        <v>61</v>
      </c>
      <c r="C77" s="82">
        <f t="shared" ref="C77:C136" si="7">G76</f>
        <v>30405.820902569318</v>
      </c>
      <c r="D77" s="96">
        <f t="shared" si="3"/>
        <v>98.818917933350363</v>
      </c>
      <c r="E77" s="96">
        <f t="shared" si="4"/>
        <v>140.82286511227014</v>
      </c>
      <c r="F77" s="96">
        <f t="shared" si="1"/>
        <v>239.64178304562051</v>
      </c>
      <c r="G77" s="96">
        <f t="shared" ref="G77:G136" si="8">C77-E77</f>
        <v>30264.998037457048</v>
      </c>
      <c r="M77" s="148"/>
      <c r="N77" s="134"/>
      <c r="O77" s="132"/>
      <c r="P77" s="149"/>
      <c r="Q77" s="149"/>
      <c r="R77" s="149"/>
      <c r="S77" s="149"/>
    </row>
    <row r="78" spans="1:19" x14ac:dyDescent="0.25">
      <c r="A78" s="94">
        <f t="shared" si="5"/>
        <v>46054</v>
      </c>
      <c r="B78" s="95">
        <v>62</v>
      </c>
      <c r="C78" s="82">
        <f t="shared" si="7"/>
        <v>30264.998037457048</v>
      </c>
      <c r="D78" s="96">
        <f t="shared" si="3"/>
        <v>98.361243621735468</v>
      </c>
      <c r="E78" s="96">
        <f t="shared" si="4"/>
        <v>141.28053942388502</v>
      </c>
      <c r="F78" s="96">
        <f t="shared" si="1"/>
        <v>239.64178304562049</v>
      </c>
      <c r="G78" s="96">
        <f t="shared" si="8"/>
        <v>30123.717498033162</v>
      </c>
      <c r="M78" s="148"/>
      <c r="N78" s="134"/>
      <c r="O78" s="132"/>
      <c r="P78" s="149"/>
      <c r="Q78" s="149"/>
      <c r="R78" s="149"/>
      <c r="S78" s="149"/>
    </row>
    <row r="79" spans="1:19" x14ac:dyDescent="0.25">
      <c r="A79" s="94">
        <f t="shared" si="5"/>
        <v>46082</v>
      </c>
      <c r="B79" s="95">
        <v>63</v>
      </c>
      <c r="C79" s="82">
        <f t="shared" si="7"/>
        <v>30123.717498033162</v>
      </c>
      <c r="D79" s="96">
        <f t="shared" si="3"/>
        <v>97.902081868607837</v>
      </c>
      <c r="E79" s="96">
        <f t="shared" si="4"/>
        <v>141.73970117701265</v>
      </c>
      <c r="F79" s="96">
        <f t="shared" si="1"/>
        <v>239.64178304562049</v>
      </c>
      <c r="G79" s="96">
        <f t="shared" si="8"/>
        <v>29981.97779685615</v>
      </c>
      <c r="M79" s="148"/>
      <c r="N79" s="134"/>
      <c r="O79" s="132"/>
      <c r="P79" s="149"/>
      <c r="Q79" s="149"/>
      <c r="R79" s="149"/>
      <c r="S79" s="149"/>
    </row>
    <row r="80" spans="1:19" x14ac:dyDescent="0.25">
      <c r="A80" s="94">
        <f t="shared" si="5"/>
        <v>46113</v>
      </c>
      <c r="B80" s="95">
        <v>64</v>
      </c>
      <c r="C80" s="82">
        <f t="shared" si="7"/>
        <v>29981.97779685615</v>
      </c>
      <c r="D80" s="96">
        <f t="shared" si="3"/>
        <v>97.441427839782548</v>
      </c>
      <c r="E80" s="96">
        <f t="shared" si="4"/>
        <v>142.20035520583795</v>
      </c>
      <c r="F80" s="96">
        <f t="shared" si="1"/>
        <v>239.64178304562051</v>
      </c>
      <c r="G80" s="96">
        <f t="shared" si="8"/>
        <v>29839.777441650313</v>
      </c>
      <c r="M80" s="148"/>
      <c r="N80" s="134"/>
      <c r="O80" s="132"/>
      <c r="P80" s="149"/>
      <c r="Q80" s="149"/>
      <c r="R80" s="149"/>
      <c r="S80" s="149"/>
    </row>
    <row r="81" spans="1:19" x14ac:dyDescent="0.25">
      <c r="A81" s="94">
        <f t="shared" si="5"/>
        <v>46143</v>
      </c>
      <c r="B81" s="95">
        <v>65</v>
      </c>
      <c r="C81" s="82">
        <f t="shared" si="7"/>
        <v>29839.777441650313</v>
      </c>
      <c r="D81" s="96">
        <f t="shared" si="3"/>
        <v>96.979276685363587</v>
      </c>
      <c r="E81" s="96">
        <f t="shared" si="4"/>
        <v>142.66250636025691</v>
      </c>
      <c r="F81" s="96">
        <f t="shared" si="1"/>
        <v>239.64178304562051</v>
      </c>
      <c r="G81" s="96">
        <f t="shared" si="8"/>
        <v>29697.114935290054</v>
      </c>
      <c r="M81" s="148"/>
      <c r="N81" s="134"/>
      <c r="O81" s="132"/>
      <c r="P81" s="149"/>
      <c r="Q81" s="149"/>
      <c r="R81" s="149"/>
      <c r="S81" s="149"/>
    </row>
    <row r="82" spans="1:19" x14ac:dyDescent="0.25">
      <c r="A82" s="94">
        <f t="shared" si="5"/>
        <v>46174</v>
      </c>
      <c r="B82" s="95">
        <v>66</v>
      </c>
      <c r="C82" s="82">
        <f t="shared" si="7"/>
        <v>29697.114935290054</v>
      </c>
      <c r="D82" s="96">
        <f t="shared" si="3"/>
        <v>96.51562353969274</v>
      </c>
      <c r="E82" s="96">
        <f t="shared" si="4"/>
        <v>143.12615950592775</v>
      </c>
      <c r="F82" s="96">
        <f t="shared" ref="F82:F136" si="9">D82+E82</f>
        <v>239.64178304562049</v>
      </c>
      <c r="G82" s="96">
        <f t="shared" si="8"/>
        <v>29553.988775784124</v>
      </c>
      <c r="M82" s="148"/>
      <c r="N82" s="134"/>
      <c r="O82" s="132"/>
      <c r="P82" s="149"/>
      <c r="Q82" s="149"/>
      <c r="R82" s="149"/>
      <c r="S82" s="149"/>
    </row>
    <row r="83" spans="1:19" x14ac:dyDescent="0.25">
      <c r="A83" s="94">
        <f t="shared" si="5"/>
        <v>46204</v>
      </c>
      <c r="B83" s="95">
        <v>67</v>
      </c>
      <c r="C83" s="82">
        <f t="shared" si="7"/>
        <v>29553.988775784124</v>
      </c>
      <c r="D83" s="96">
        <f t="shared" ref="D83:D137" si="10">IPMT($E$13/12,B83-1,$E$7-1,-$C$18,$E$12,0)</f>
        <v>96.050463521298482</v>
      </c>
      <c r="E83" s="96">
        <f t="shared" ref="E83:E136" si="11">PPMT($E$13/12,B83-1,$E$7-1,-$C$18,$E$12,0)</f>
        <v>143.59131952432202</v>
      </c>
      <c r="F83" s="96">
        <f t="shared" si="9"/>
        <v>239.64178304562051</v>
      </c>
      <c r="G83" s="96">
        <f t="shared" si="8"/>
        <v>29410.397456259801</v>
      </c>
      <c r="M83" s="148"/>
      <c r="N83" s="134"/>
      <c r="O83" s="132"/>
      <c r="P83" s="149"/>
      <c r="Q83" s="149"/>
      <c r="R83" s="149"/>
      <c r="S83" s="149"/>
    </row>
    <row r="84" spans="1:19" x14ac:dyDescent="0.25">
      <c r="A84" s="94">
        <f t="shared" ref="A84:A136" si="12">EDATE(A83,1)</f>
        <v>46235</v>
      </c>
      <c r="B84" s="95">
        <v>68</v>
      </c>
      <c r="C84" s="82">
        <f t="shared" si="7"/>
        <v>29410.397456259801</v>
      </c>
      <c r="D84" s="96">
        <f t="shared" si="10"/>
        <v>95.583791732844446</v>
      </c>
      <c r="E84" s="96">
        <f t="shared" si="11"/>
        <v>144.05799131277604</v>
      </c>
      <c r="F84" s="96">
        <f t="shared" si="9"/>
        <v>239.64178304562049</v>
      </c>
      <c r="G84" s="96">
        <f t="shared" si="8"/>
        <v>29266.339464947025</v>
      </c>
      <c r="M84" s="148"/>
      <c r="N84" s="134"/>
      <c r="O84" s="132"/>
      <c r="P84" s="149"/>
      <c r="Q84" s="149"/>
      <c r="R84" s="149"/>
      <c r="S84" s="149"/>
    </row>
    <row r="85" spans="1:19" x14ac:dyDescent="0.25">
      <c r="A85" s="94">
        <f t="shared" si="12"/>
        <v>46266</v>
      </c>
      <c r="B85" s="95">
        <v>69</v>
      </c>
      <c r="C85" s="82">
        <f t="shared" si="7"/>
        <v>29266.339464947025</v>
      </c>
      <c r="D85" s="96">
        <f t="shared" si="10"/>
        <v>95.115603261077922</v>
      </c>
      <c r="E85" s="96">
        <f t="shared" si="11"/>
        <v>144.52617978454259</v>
      </c>
      <c r="F85" s="96">
        <f t="shared" si="9"/>
        <v>239.64178304562051</v>
      </c>
      <c r="G85" s="96">
        <f t="shared" si="8"/>
        <v>29121.813285162483</v>
      </c>
      <c r="M85" s="148"/>
      <c r="N85" s="134"/>
      <c r="O85" s="132"/>
      <c r="P85" s="149"/>
      <c r="Q85" s="149"/>
      <c r="R85" s="149"/>
      <c r="S85" s="149"/>
    </row>
    <row r="86" spans="1:19" x14ac:dyDescent="0.25">
      <c r="A86" s="94">
        <f t="shared" si="12"/>
        <v>46296</v>
      </c>
      <c r="B86" s="95">
        <v>70</v>
      </c>
      <c r="C86" s="82">
        <f t="shared" si="7"/>
        <v>29121.813285162483</v>
      </c>
      <c r="D86" s="96">
        <f t="shared" si="10"/>
        <v>94.645893176778145</v>
      </c>
      <c r="E86" s="96">
        <f t="shared" si="11"/>
        <v>144.99588986884231</v>
      </c>
      <c r="F86" s="96">
        <f t="shared" si="9"/>
        <v>239.64178304562046</v>
      </c>
      <c r="G86" s="96">
        <f t="shared" si="8"/>
        <v>28976.817395293641</v>
      </c>
      <c r="M86" s="148"/>
      <c r="N86" s="134"/>
      <c r="O86" s="132"/>
      <c r="P86" s="149"/>
      <c r="Q86" s="149"/>
      <c r="R86" s="149"/>
      <c r="S86" s="149"/>
    </row>
    <row r="87" spans="1:19" x14ac:dyDescent="0.25">
      <c r="A87" s="94">
        <f t="shared" si="12"/>
        <v>46327</v>
      </c>
      <c r="B87" s="95">
        <v>71</v>
      </c>
      <c r="C87" s="82">
        <f t="shared" si="7"/>
        <v>28976.817395293641</v>
      </c>
      <c r="D87" s="96">
        <f t="shared" si="10"/>
        <v>94.174656534704411</v>
      </c>
      <c r="E87" s="96">
        <f t="shared" si="11"/>
        <v>145.46712651091607</v>
      </c>
      <c r="F87" s="96">
        <f t="shared" si="9"/>
        <v>239.64178304562049</v>
      </c>
      <c r="G87" s="96">
        <f t="shared" si="8"/>
        <v>28831.350268782724</v>
      </c>
      <c r="M87" s="148"/>
      <c r="N87" s="134"/>
      <c r="O87" s="132"/>
      <c r="P87" s="149"/>
      <c r="Q87" s="149"/>
      <c r="R87" s="149"/>
      <c r="S87" s="149"/>
    </row>
    <row r="88" spans="1:19" x14ac:dyDescent="0.25">
      <c r="A88" s="94">
        <f t="shared" si="12"/>
        <v>46357</v>
      </c>
      <c r="B88" s="95">
        <v>72</v>
      </c>
      <c r="C88" s="82">
        <f t="shared" si="7"/>
        <v>28831.350268782724</v>
      </c>
      <c r="D88" s="96">
        <f t="shared" si="10"/>
        <v>93.701888373543937</v>
      </c>
      <c r="E88" s="96">
        <f t="shared" si="11"/>
        <v>145.93989467207652</v>
      </c>
      <c r="F88" s="96">
        <f t="shared" si="9"/>
        <v>239.64178304562046</v>
      </c>
      <c r="G88" s="96">
        <f t="shared" si="8"/>
        <v>28685.410374110648</v>
      </c>
      <c r="M88" s="148"/>
      <c r="N88" s="134"/>
      <c r="O88" s="132"/>
      <c r="P88" s="149"/>
      <c r="Q88" s="149"/>
      <c r="R88" s="149"/>
      <c r="S88" s="149"/>
    </row>
    <row r="89" spans="1:19" x14ac:dyDescent="0.25">
      <c r="A89" s="94">
        <f t="shared" si="12"/>
        <v>46388</v>
      </c>
      <c r="B89" s="95">
        <v>73</v>
      </c>
      <c r="C89" s="82">
        <f t="shared" si="7"/>
        <v>28685.410374110648</v>
      </c>
      <c r="D89" s="96">
        <f t="shared" si="10"/>
        <v>93.22758371585968</v>
      </c>
      <c r="E89" s="96">
        <f t="shared" si="11"/>
        <v>146.41419932976081</v>
      </c>
      <c r="F89" s="96">
        <f t="shared" si="9"/>
        <v>239.64178304562049</v>
      </c>
      <c r="G89" s="96">
        <f t="shared" si="8"/>
        <v>28538.996174780888</v>
      </c>
      <c r="M89" s="148"/>
      <c r="N89" s="134"/>
      <c r="O89" s="132"/>
      <c r="P89" s="149"/>
      <c r="Q89" s="149"/>
      <c r="R89" s="149"/>
      <c r="S89" s="149"/>
    </row>
    <row r="90" spans="1:19" x14ac:dyDescent="0.25">
      <c r="A90" s="94">
        <f t="shared" si="12"/>
        <v>46419</v>
      </c>
      <c r="B90" s="95">
        <v>74</v>
      </c>
      <c r="C90" s="82">
        <f t="shared" si="7"/>
        <v>28538.996174780888</v>
      </c>
      <c r="D90" s="96">
        <f t="shared" si="10"/>
        <v>92.751737568037967</v>
      </c>
      <c r="E90" s="96">
        <f t="shared" si="11"/>
        <v>146.89004547758253</v>
      </c>
      <c r="F90" s="96">
        <f t="shared" si="9"/>
        <v>239.64178304562051</v>
      </c>
      <c r="G90" s="96">
        <f t="shared" si="8"/>
        <v>28392.106129303305</v>
      </c>
      <c r="M90" s="148"/>
      <c r="N90" s="134"/>
      <c r="O90" s="132"/>
      <c r="P90" s="149"/>
      <c r="Q90" s="149"/>
      <c r="R90" s="149"/>
      <c r="S90" s="149"/>
    </row>
    <row r="91" spans="1:19" x14ac:dyDescent="0.25">
      <c r="A91" s="94">
        <f t="shared" si="12"/>
        <v>46447</v>
      </c>
      <c r="B91" s="95">
        <v>75</v>
      </c>
      <c r="C91" s="82">
        <f t="shared" si="7"/>
        <v>28392.106129303305</v>
      </c>
      <c r="D91" s="96">
        <f t="shared" si="10"/>
        <v>92.274344920235819</v>
      </c>
      <c r="E91" s="96">
        <f t="shared" si="11"/>
        <v>147.36743812538467</v>
      </c>
      <c r="F91" s="96">
        <f t="shared" si="9"/>
        <v>239.64178304562049</v>
      </c>
      <c r="G91" s="96">
        <f t="shared" si="8"/>
        <v>28244.738691177921</v>
      </c>
      <c r="M91" s="148"/>
      <c r="N91" s="134"/>
      <c r="O91" s="132"/>
      <c r="P91" s="149"/>
      <c r="Q91" s="149"/>
      <c r="R91" s="149"/>
      <c r="S91" s="149"/>
    </row>
    <row r="92" spans="1:19" x14ac:dyDescent="0.25">
      <c r="A92" s="94">
        <f t="shared" si="12"/>
        <v>46478</v>
      </c>
      <c r="B92" s="95">
        <v>76</v>
      </c>
      <c r="C92" s="82">
        <f t="shared" si="7"/>
        <v>28244.738691177921</v>
      </c>
      <c r="D92" s="96">
        <f t="shared" si="10"/>
        <v>91.795400746328326</v>
      </c>
      <c r="E92" s="96">
        <f t="shared" si="11"/>
        <v>147.84638229929217</v>
      </c>
      <c r="F92" s="96">
        <f t="shared" si="9"/>
        <v>239.64178304562051</v>
      </c>
      <c r="G92" s="96">
        <f t="shared" si="8"/>
        <v>28096.892308878629</v>
      </c>
      <c r="M92" s="148"/>
      <c r="N92" s="134"/>
      <c r="O92" s="132"/>
      <c r="P92" s="149"/>
      <c r="Q92" s="149"/>
      <c r="R92" s="149"/>
      <c r="S92" s="149"/>
    </row>
    <row r="93" spans="1:19" x14ac:dyDescent="0.25">
      <c r="A93" s="94">
        <f t="shared" si="12"/>
        <v>46508</v>
      </c>
      <c r="B93" s="95">
        <v>77</v>
      </c>
      <c r="C93" s="82">
        <f t="shared" si="7"/>
        <v>28096.892308878629</v>
      </c>
      <c r="D93" s="96">
        <f t="shared" si="10"/>
        <v>91.314900003855627</v>
      </c>
      <c r="E93" s="96">
        <f t="shared" si="11"/>
        <v>148.32688304176486</v>
      </c>
      <c r="F93" s="96">
        <f t="shared" si="9"/>
        <v>239.64178304562049</v>
      </c>
      <c r="G93" s="96">
        <f t="shared" si="8"/>
        <v>27948.565425836863</v>
      </c>
      <c r="M93" s="148"/>
      <c r="N93" s="134"/>
      <c r="O93" s="132"/>
      <c r="P93" s="149"/>
      <c r="Q93" s="149"/>
      <c r="R93" s="149"/>
      <c r="S93" s="149"/>
    </row>
    <row r="94" spans="1:19" x14ac:dyDescent="0.25">
      <c r="A94" s="94">
        <f t="shared" si="12"/>
        <v>46539</v>
      </c>
      <c r="B94" s="95">
        <v>78</v>
      </c>
      <c r="C94" s="82">
        <f t="shared" si="7"/>
        <v>27948.565425836863</v>
      </c>
      <c r="D94" s="96">
        <f t="shared" si="10"/>
        <v>90.832837633969888</v>
      </c>
      <c r="E94" s="96">
        <f t="shared" si="11"/>
        <v>148.8089454116506</v>
      </c>
      <c r="F94" s="96">
        <f t="shared" si="9"/>
        <v>239.64178304562049</v>
      </c>
      <c r="G94" s="96">
        <f t="shared" si="8"/>
        <v>27799.756480425214</v>
      </c>
      <c r="M94" s="148"/>
      <c r="N94" s="134"/>
      <c r="O94" s="132"/>
      <c r="P94" s="149"/>
      <c r="Q94" s="149"/>
      <c r="R94" s="149"/>
      <c r="S94" s="149"/>
    </row>
    <row r="95" spans="1:19" x14ac:dyDescent="0.25">
      <c r="A95" s="94">
        <f t="shared" si="12"/>
        <v>46569</v>
      </c>
      <c r="B95" s="95">
        <v>79</v>
      </c>
      <c r="C95" s="82">
        <f t="shared" si="7"/>
        <v>27799.756480425214</v>
      </c>
      <c r="D95" s="96">
        <f t="shared" si="10"/>
        <v>90.349208561382028</v>
      </c>
      <c r="E95" s="96">
        <f t="shared" si="11"/>
        <v>149.29257448423846</v>
      </c>
      <c r="F95" s="96">
        <f t="shared" si="9"/>
        <v>239.64178304562049</v>
      </c>
      <c r="G95" s="96">
        <f t="shared" si="8"/>
        <v>27650.463905940975</v>
      </c>
      <c r="M95" s="148"/>
      <c r="N95" s="134"/>
      <c r="O95" s="132"/>
      <c r="P95" s="149"/>
      <c r="Q95" s="149"/>
      <c r="R95" s="149"/>
      <c r="S95" s="149"/>
    </row>
    <row r="96" spans="1:19" x14ac:dyDescent="0.25">
      <c r="A96" s="94">
        <f t="shared" si="12"/>
        <v>46600</v>
      </c>
      <c r="B96" s="95">
        <v>80</v>
      </c>
      <c r="C96" s="82">
        <f t="shared" si="7"/>
        <v>27650.463905940975</v>
      </c>
      <c r="D96" s="96">
        <f t="shared" si="10"/>
        <v>89.864007694308242</v>
      </c>
      <c r="E96" s="96">
        <f t="shared" si="11"/>
        <v>149.77777535131221</v>
      </c>
      <c r="F96" s="96">
        <f t="shared" si="9"/>
        <v>239.64178304562046</v>
      </c>
      <c r="G96" s="96">
        <f t="shared" si="8"/>
        <v>27500.686130589664</v>
      </c>
      <c r="M96" s="148"/>
      <c r="N96" s="134"/>
      <c r="O96" s="132"/>
      <c r="P96" s="149"/>
      <c r="Q96" s="149"/>
      <c r="R96" s="149"/>
      <c r="S96" s="149"/>
    </row>
    <row r="97" spans="1:19" x14ac:dyDescent="0.25">
      <c r="A97" s="94">
        <f t="shared" si="12"/>
        <v>46631</v>
      </c>
      <c r="B97" s="95">
        <v>81</v>
      </c>
      <c r="C97" s="82">
        <f t="shared" si="7"/>
        <v>27500.686130589664</v>
      </c>
      <c r="D97" s="96">
        <f t="shared" si="10"/>
        <v>89.377229924416483</v>
      </c>
      <c r="E97" s="96">
        <f t="shared" si="11"/>
        <v>150.26455312120399</v>
      </c>
      <c r="F97" s="96">
        <f t="shared" si="9"/>
        <v>239.64178304562046</v>
      </c>
      <c r="G97" s="96">
        <f t="shared" si="8"/>
        <v>27350.42157746846</v>
      </c>
      <c r="M97" s="148"/>
      <c r="N97" s="134"/>
      <c r="O97" s="132"/>
      <c r="P97" s="149"/>
      <c r="Q97" s="149"/>
      <c r="R97" s="149"/>
      <c r="S97" s="149"/>
    </row>
    <row r="98" spans="1:19" x14ac:dyDescent="0.25">
      <c r="A98" s="94">
        <f t="shared" si="12"/>
        <v>46661</v>
      </c>
      <c r="B98" s="95">
        <v>82</v>
      </c>
      <c r="C98" s="82">
        <f t="shared" si="7"/>
        <v>27350.42157746846</v>
      </c>
      <c r="D98" s="96">
        <f t="shared" si="10"/>
        <v>88.888870126772574</v>
      </c>
      <c r="E98" s="96">
        <f t="shared" si="11"/>
        <v>150.75291291884793</v>
      </c>
      <c r="F98" s="96">
        <f t="shared" si="9"/>
        <v>239.64178304562051</v>
      </c>
      <c r="G98" s="96">
        <f t="shared" si="8"/>
        <v>27199.668664549612</v>
      </c>
      <c r="M98" s="148"/>
      <c r="N98" s="134"/>
      <c r="O98" s="132"/>
      <c r="P98" s="149"/>
      <c r="Q98" s="149"/>
      <c r="R98" s="149"/>
      <c r="S98" s="149"/>
    </row>
    <row r="99" spans="1:19" x14ac:dyDescent="0.25">
      <c r="A99" s="94">
        <f t="shared" si="12"/>
        <v>46692</v>
      </c>
      <c r="B99" s="95">
        <v>83</v>
      </c>
      <c r="C99" s="82">
        <f t="shared" si="7"/>
        <v>27199.668664549612</v>
      </c>
      <c r="D99" s="96">
        <f t="shared" si="10"/>
        <v>88.398923159786321</v>
      </c>
      <c r="E99" s="96">
        <f t="shared" si="11"/>
        <v>151.24285988583418</v>
      </c>
      <c r="F99" s="96">
        <f t="shared" si="9"/>
        <v>239.64178304562051</v>
      </c>
      <c r="G99" s="96">
        <f t="shared" si="8"/>
        <v>27048.425804663777</v>
      </c>
      <c r="M99" s="148"/>
      <c r="N99" s="134"/>
      <c r="O99" s="132"/>
      <c r="P99" s="149"/>
      <c r="Q99" s="149"/>
      <c r="R99" s="149"/>
      <c r="S99" s="149"/>
    </row>
    <row r="100" spans="1:19" x14ac:dyDescent="0.25">
      <c r="A100" s="94">
        <f t="shared" si="12"/>
        <v>46722</v>
      </c>
      <c r="B100" s="95">
        <v>84</v>
      </c>
      <c r="C100" s="82">
        <f t="shared" si="7"/>
        <v>27048.425804663777</v>
      </c>
      <c r="D100" s="96">
        <f t="shared" si="10"/>
        <v>87.907383865157357</v>
      </c>
      <c r="E100" s="96">
        <f t="shared" si="11"/>
        <v>151.73439918046316</v>
      </c>
      <c r="F100" s="96">
        <f t="shared" si="9"/>
        <v>239.64178304562051</v>
      </c>
      <c r="G100" s="96">
        <f t="shared" si="8"/>
        <v>26896.691405483314</v>
      </c>
      <c r="M100" s="148"/>
      <c r="N100" s="134"/>
      <c r="O100" s="132"/>
      <c r="P100" s="149"/>
      <c r="Q100" s="149"/>
      <c r="R100" s="149"/>
      <c r="S100" s="149"/>
    </row>
    <row r="101" spans="1:19" x14ac:dyDescent="0.25">
      <c r="A101" s="94">
        <f t="shared" si="12"/>
        <v>46753</v>
      </c>
      <c r="B101" s="95">
        <v>85</v>
      </c>
      <c r="C101" s="82">
        <f t="shared" si="7"/>
        <v>26896.691405483314</v>
      </c>
      <c r="D101" s="96">
        <f t="shared" si="10"/>
        <v>87.414247067820853</v>
      </c>
      <c r="E101" s="96">
        <f t="shared" si="11"/>
        <v>152.22753597779965</v>
      </c>
      <c r="F101" s="96">
        <f t="shared" si="9"/>
        <v>239.64178304562051</v>
      </c>
      <c r="G101" s="96">
        <f t="shared" si="8"/>
        <v>26744.463869505515</v>
      </c>
      <c r="M101" s="148"/>
      <c r="N101" s="134"/>
      <c r="O101" s="132"/>
      <c r="P101" s="149"/>
      <c r="Q101" s="149"/>
      <c r="R101" s="149"/>
      <c r="S101" s="149"/>
    </row>
    <row r="102" spans="1:19" x14ac:dyDescent="0.25">
      <c r="A102" s="94">
        <f t="shared" si="12"/>
        <v>46784</v>
      </c>
      <c r="B102" s="95">
        <v>86</v>
      </c>
      <c r="C102" s="82">
        <f t="shared" si="7"/>
        <v>26744.463869505515</v>
      </c>
      <c r="D102" s="96">
        <f t="shared" si="10"/>
        <v>86.919507575893007</v>
      </c>
      <c r="E102" s="96">
        <f t="shared" si="11"/>
        <v>152.72227546972749</v>
      </c>
      <c r="F102" s="96">
        <f t="shared" si="9"/>
        <v>239.64178304562051</v>
      </c>
      <c r="G102" s="96">
        <f t="shared" si="8"/>
        <v>26591.741594035786</v>
      </c>
      <c r="M102" s="148"/>
      <c r="N102" s="134"/>
      <c r="O102" s="132"/>
      <c r="P102" s="149"/>
      <c r="Q102" s="149"/>
      <c r="R102" s="149"/>
      <c r="S102" s="149"/>
    </row>
    <row r="103" spans="1:19" x14ac:dyDescent="0.25">
      <c r="A103" s="94">
        <f t="shared" si="12"/>
        <v>46813</v>
      </c>
      <c r="B103" s="95">
        <v>87</v>
      </c>
      <c r="C103" s="82">
        <f t="shared" si="7"/>
        <v>26591.741594035786</v>
      </c>
      <c r="D103" s="96">
        <f t="shared" si="10"/>
        <v>86.423160180616378</v>
      </c>
      <c r="E103" s="96">
        <f t="shared" si="11"/>
        <v>153.21862286500411</v>
      </c>
      <c r="F103" s="96">
        <f t="shared" si="9"/>
        <v>239.64178304562049</v>
      </c>
      <c r="G103" s="96">
        <f t="shared" si="8"/>
        <v>26438.522971170783</v>
      </c>
      <c r="M103" s="148"/>
      <c r="N103" s="134"/>
      <c r="O103" s="132"/>
      <c r="P103" s="149"/>
      <c r="Q103" s="149"/>
      <c r="R103" s="149"/>
      <c r="S103" s="149"/>
    </row>
    <row r="104" spans="1:19" x14ac:dyDescent="0.25">
      <c r="A104" s="94">
        <f t="shared" si="12"/>
        <v>46844</v>
      </c>
      <c r="B104" s="95">
        <v>88</v>
      </c>
      <c r="C104" s="82">
        <f t="shared" si="7"/>
        <v>26438.522971170783</v>
      </c>
      <c r="D104" s="96">
        <f t="shared" si="10"/>
        <v>85.925199656305125</v>
      </c>
      <c r="E104" s="96">
        <f t="shared" si="11"/>
        <v>153.71658338931536</v>
      </c>
      <c r="F104" s="96">
        <f t="shared" si="9"/>
        <v>239.64178304562049</v>
      </c>
      <c r="G104" s="96">
        <f t="shared" si="8"/>
        <v>26284.806387781467</v>
      </c>
      <c r="M104" s="148"/>
      <c r="N104" s="134"/>
      <c r="O104" s="132"/>
      <c r="P104" s="149"/>
      <c r="Q104" s="149"/>
      <c r="R104" s="149"/>
      <c r="S104" s="149"/>
    </row>
    <row r="105" spans="1:19" x14ac:dyDescent="0.25">
      <c r="A105" s="94">
        <f t="shared" si="12"/>
        <v>46874</v>
      </c>
      <c r="B105" s="95">
        <v>89</v>
      </c>
      <c r="C105" s="82">
        <f t="shared" si="7"/>
        <v>26284.806387781467</v>
      </c>
      <c r="D105" s="96">
        <f t="shared" si="10"/>
        <v>85.425620760289846</v>
      </c>
      <c r="E105" s="96">
        <f t="shared" si="11"/>
        <v>154.21616228533063</v>
      </c>
      <c r="F105" s="96">
        <f t="shared" si="9"/>
        <v>239.64178304562046</v>
      </c>
      <c r="G105" s="96">
        <f t="shared" si="8"/>
        <v>26130.590225496137</v>
      </c>
      <c r="M105" s="148"/>
      <c r="N105" s="134"/>
      <c r="O105" s="132"/>
      <c r="P105" s="149"/>
      <c r="Q105" s="149"/>
      <c r="R105" s="149"/>
      <c r="S105" s="149"/>
    </row>
    <row r="106" spans="1:19" x14ac:dyDescent="0.25">
      <c r="A106" s="94">
        <f t="shared" si="12"/>
        <v>46905</v>
      </c>
      <c r="B106" s="95">
        <v>90</v>
      </c>
      <c r="C106" s="82">
        <f t="shared" si="7"/>
        <v>26130.590225496137</v>
      </c>
      <c r="D106" s="96">
        <f t="shared" si="10"/>
        <v>84.924418232862521</v>
      </c>
      <c r="E106" s="96">
        <f t="shared" si="11"/>
        <v>154.71736481275795</v>
      </c>
      <c r="F106" s="96">
        <f t="shared" si="9"/>
        <v>239.64178304562046</v>
      </c>
      <c r="G106" s="96">
        <f t="shared" si="8"/>
        <v>25975.872860683379</v>
      </c>
      <c r="M106" s="148"/>
      <c r="N106" s="134"/>
      <c r="O106" s="132"/>
      <c r="P106" s="149"/>
      <c r="Q106" s="149"/>
      <c r="R106" s="149"/>
      <c r="S106" s="149"/>
    </row>
    <row r="107" spans="1:19" x14ac:dyDescent="0.25">
      <c r="A107" s="94">
        <f t="shared" si="12"/>
        <v>46935</v>
      </c>
      <c r="B107" s="95">
        <v>91</v>
      </c>
      <c r="C107" s="82">
        <f t="shared" si="7"/>
        <v>25975.872860683379</v>
      </c>
      <c r="D107" s="96">
        <f t="shared" si="10"/>
        <v>84.421586797221067</v>
      </c>
      <c r="E107" s="96">
        <f t="shared" si="11"/>
        <v>155.22019624839942</v>
      </c>
      <c r="F107" s="96">
        <f t="shared" si="9"/>
        <v>239.64178304562049</v>
      </c>
      <c r="G107" s="96">
        <f t="shared" si="8"/>
        <v>25820.65266443498</v>
      </c>
      <c r="M107" s="148"/>
      <c r="N107" s="134"/>
      <c r="O107" s="132"/>
      <c r="P107" s="149"/>
      <c r="Q107" s="149"/>
      <c r="R107" s="149"/>
      <c r="S107" s="149"/>
    </row>
    <row r="108" spans="1:19" x14ac:dyDescent="0.25">
      <c r="A108" s="94">
        <f t="shared" si="12"/>
        <v>46966</v>
      </c>
      <c r="B108" s="95">
        <v>92</v>
      </c>
      <c r="C108" s="82">
        <f t="shared" si="7"/>
        <v>25820.65266443498</v>
      </c>
      <c r="D108" s="96">
        <f t="shared" si="10"/>
        <v>83.917121159413767</v>
      </c>
      <c r="E108" s="96">
        <f t="shared" si="11"/>
        <v>155.72466188620675</v>
      </c>
      <c r="F108" s="96">
        <f t="shared" si="9"/>
        <v>239.64178304562051</v>
      </c>
      <c r="G108" s="96">
        <f t="shared" si="8"/>
        <v>25664.928002548771</v>
      </c>
      <c r="M108" s="148"/>
      <c r="N108" s="134"/>
      <c r="O108" s="132"/>
      <c r="P108" s="149"/>
      <c r="Q108" s="149"/>
      <c r="R108" s="149"/>
      <c r="S108" s="149"/>
    </row>
    <row r="109" spans="1:19" x14ac:dyDescent="0.25">
      <c r="A109" s="94">
        <f t="shared" si="12"/>
        <v>46997</v>
      </c>
      <c r="B109" s="95">
        <v>93</v>
      </c>
      <c r="C109" s="82">
        <f t="shared" si="7"/>
        <v>25664.928002548771</v>
      </c>
      <c r="D109" s="96">
        <f t="shared" si="10"/>
        <v>83.411016008283582</v>
      </c>
      <c r="E109" s="96">
        <f t="shared" si="11"/>
        <v>156.2307670373369</v>
      </c>
      <c r="F109" s="96">
        <f t="shared" si="9"/>
        <v>239.64178304562049</v>
      </c>
      <c r="G109" s="96">
        <f t="shared" si="8"/>
        <v>25508.697235511434</v>
      </c>
      <c r="M109" s="148"/>
      <c r="N109" s="134"/>
      <c r="O109" s="132"/>
      <c r="P109" s="149"/>
      <c r="Q109" s="149"/>
      <c r="R109" s="149"/>
      <c r="S109" s="149"/>
    </row>
    <row r="110" spans="1:19" x14ac:dyDescent="0.25">
      <c r="A110" s="94">
        <f t="shared" si="12"/>
        <v>47027</v>
      </c>
      <c r="B110" s="95">
        <v>94</v>
      </c>
      <c r="C110" s="82">
        <f t="shared" si="7"/>
        <v>25508.697235511434</v>
      </c>
      <c r="D110" s="96">
        <f t="shared" si="10"/>
        <v>82.903266015412242</v>
      </c>
      <c r="E110" s="96">
        <f t="shared" si="11"/>
        <v>156.73851703020824</v>
      </c>
      <c r="F110" s="96">
        <f t="shared" si="9"/>
        <v>239.64178304562049</v>
      </c>
      <c r="G110" s="96">
        <f t="shared" si="8"/>
        <v>25351.958718481226</v>
      </c>
      <c r="M110" s="148"/>
      <c r="N110" s="134"/>
      <c r="O110" s="132"/>
      <c r="P110" s="149"/>
      <c r="Q110" s="149"/>
      <c r="R110" s="149"/>
      <c r="S110" s="149"/>
    </row>
    <row r="111" spans="1:19" x14ac:dyDescent="0.25">
      <c r="A111" s="94">
        <f t="shared" si="12"/>
        <v>47058</v>
      </c>
      <c r="B111" s="95">
        <v>95</v>
      </c>
      <c r="C111" s="82">
        <f t="shared" si="7"/>
        <v>25351.958718481226</v>
      </c>
      <c r="D111" s="96">
        <f t="shared" si="10"/>
        <v>82.393865835064062</v>
      </c>
      <c r="E111" s="96">
        <f t="shared" si="11"/>
        <v>157.24791721055641</v>
      </c>
      <c r="F111" s="96">
        <f t="shared" si="9"/>
        <v>239.64178304562046</v>
      </c>
      <c r="G111" s="96">
        <f t="shared" si="8"/>
        <v>25194.71080127067</v>
      </c>
      <c r="M111" s="148"/>
      <c r="N111" s="134"/>
      <c r="O111" s="132"/>
      <c r="P111" s="149"/>
      <c r="Q111" s="149"/>
      <c r="R111" s="149"/>
      <c r="S111" s="149"/>
    </row>
    <row r="112" spans="1:19" x14ac:dyDescent="0.25">
      <c r="A112" s="94">
        <f t="shared" si="12"/>
        <v>47088</v>
      </c>
      <c r="B112" s="95">
        <v>96</v>
      </c>
      <c r="C112" s="82">
        <f t="shared" si="7"/>
        <v>25194.71080127067</v>
      </c>
      <c r="D112" s="96">
        <f t="shared" si="10"/>
        <v>81.88281010412976</v>
      </c>
      <c r="E112" s="96">
        <f t="shared" si="11"/>
        <v>157.75897294149073</v>
      </c>
      <c r="F112" s="96">
        <f t="shared" si="9"/>
        <v>239.64178304562049</v>
      </c>
      <c r="G112" s="96">
        <f t="shared" si="8"/>
        <v>25036.95182832918</v>
      </c>
      <c r="M112" s="148"/>
      <c r="N112" s="134"/>
      <c r="O112" s="132"/>
      <c r="P112" s="149"/>
      <c r="Q112" s="149"/>
      <c r="R112" s="149"/>
      <c r="S112" s="149"/>
    </row>
    <row r="113" spans="1:19" x14ac:dyDescent="0.25">
      <c r="A113" s="94">
        <f t="shared" si="12"/>
        <v>47119</v>
      </c>
      <c r="B113" s="95">
        <v>97</v>
      </c>
      <c r="C113" s="82">
        <f t="shared" si="7"/>
        <v>25036.95182832918</v>
      </c>
      <c r="D113" s="96">
        <f t="shared" si="10"/>
        <v>81.370093442069916</v>
      </c>
      <c r="E113" s="96">
        <f t="shared" si="11"/>
        <v>158.27168960355058</v>
      </c>
      <c r="F113" s="96">
        <f t="shared" si="9"/>
        <v>239.64178304562051</v>
      </c>
      <c r="G113" s="96">
        <f t="shared" si="8"/>
        <v>24878.680138725631</v>
      </c>
      <c r="M113" s="148"/>
      <c r="N113" s="134"/>
      <c r="O113" s="132"/>
      <c r="P113" s="149"/>
      <c r="Q113" s="149"/>
      <c r="R113" s="149"/>
      <c r="S113" s="149"/>
    </row>
    <row r="114" spans="1:19" x14ac:dyDescent="0.25">
      <c r="A114" s="94">
        <f t="shared" si="12"/>
        <v>47150</v>
      </c>
      <c r="B114" s="95">
        <v>98</v>
      </c>
      <c r="C114" s="82">
        <f t="shared" si="7"/>
        <v>24878.680138725631</v>
      </c>
      <c r="D114" s="96">
        <f t="shared" si="10"/>
        <v>80.855710450858368</v>
      </c>
      <c r="E114" s="96">
        <f t="shared" si="11"/>
        <v>158.78607259476212</v>
      </c>
      <c r="F114" s="96">
        <f t="shared" si="9"/>
        <v>239.64178304562049</v>
      </c>
      <c r="G114" s="96">
        <f t="shared" si="8"/>
        <v>24719.89406613087</v>
      </c>
      <c r="M114" s="148"/>
      <c r="N114" s="134"/>
      <c r="O114" s="132"/>
      <c r="P114" s="149"/>
      <c r="Q114" s="149"/>
      <c r="R114" s="149"/>
      <c r="S114" s="149"/>
    </row>
    <row r="115" spans="1:19" x14ac:dyDescent="0.25">
      <c r="A115" s="94">
        <f t="shared" si="12"/>
        <v>47178</v>
      </c>
      <c r="B115" s="95">
        <v>99</v>
      </c>
      <c r="C115" s="82">
        <f t="shared" si="7"/>
        <v>24719.89406613087</v>
      </c>
      <c r="D115" s="96">
        <f t="shared" si="10"/>
        <v>80.339655714925399</v>
      </c>
      <c r="E115" s="96">
        <f t="shared" si="11"/>
        <v>159.30212733069507</v>
      </c>
      <c r="F115" s="96">
        <f t="shared" si="9"/>
        <v>239.64178304562046</v>
      </c>
      <c r="G115" s="96">
        <f t="shared" si="8"/>
        <v>24560.591938800175</v>
      </c>
      <c r="M115" s="148"/>
      <c r="N115" s="134"/>
      <c r="O115" s="132"/>
      <c r="P115" s="149"/>
      <c r="Q115" s="149"/>
      <c r="R115" s="149"/>
      <c r="S115" s="149"/>
    </row>
    <row r="116" spans="1:19" x14ac:dyDescent="0.25">
      <c r="A116" s="94">
        <f t="shared" si="12"/>
        <v>47209</v>
      </c>
      <c r="B116" s="95">
        <v>100</v>
      </c>
      <c r="C116" s="82">
        <f t="shared" si="7"/>
        <v>24560.591938800175</v>
      </c>
      <c r="D116" s="96">
        <f t="shared" si="10"/>
        <v>79.821923801100638</v>
      </c>
      <c r="E116" s="96">
        <f t="shared" si="11"/>
        <v>159.81985924451985</v>
      </c>
      <c r="F116" s="96">
        <f t="shared" si="9"/>
        <v>239.64178304562049</v>
      </c>
      <c r="G116" s="96">
        <f t="shared" si="8"/>
        <v>24400.772079555656</v>
      </c>
      <c r="M116" s="148"/>
      <c r="N116" s="134"/>
      <c r="O116" s="132"/>
      <c r="P116" s="149"/>
      <c r="Q116" s="149"/>
      <c r="R116" s="149"/>
      <c r="S116" s="149"/>
    </row>
    <row r="117" spans="1:19" x14ac:dyDescent="0.25">
      <c r="A117" s="94">
        <f t="shared" si="12"/>
        <v>47239</v>
      </c>
      <c r="B117" s="95">
        <v>101</v>
      </c>
      <c r="C117" s="82">
        <f t="shared" si="7"/>
        <v>24400.772079555656</v>
      </c>
      <c r="D117" s="96">
        <f t="shared" si="10"/>
        <v>79.302509258555943</v>
      </c>
      <c r="E117" s="96">
        <f t="shared" si="11"/>
        <v>160.33927378706454</v>
      </c>
      <c r="F117" s="96">
        <f t="shared" si="9"/>
        <v>239.64178304562049</v>
      </c>
      <c r="G117" s="96">
        <f t="shared" si="8"/>
        <v>24240.432805768593</v>
      </c>
      <c r="M117" s="148"/>
      <c r="N117" s="134"/>
      <c r="O117" s="132"/>
      <c r="P117" s="149"/>
      <c r="Q117" s="149"/>
      <c r="R117" s="149"/>
      <c r="S117" s="149"/>
    </row>
    <row r="118" spans="1:19" x14ac:dyDescent="0.25">
      <c r="A118" s="94">
        <f t="shared" si="12"/>
        <v>47270</v>
      </c>
      <c r="B118" s="95">
        <v>102</v>
      </c>
      <c r="C118" s="82">
        <f t="shared" si="7"/>
        <v>24240.432805768593</v>
      </c>
      <c r="D118" s="96">
        <f t="shared" si="10"/>
        <v>78.781406618747994</v>
      </c>
      <c r="E118" s="96">
        <f t="shared" si="11"/>
        <v>160.86037642687251</v>
      </c>
      <c r="F118" s="96">
        <f t="shared" si="9"/>
        <v>239.64178304562051</v>
      </c>
      <c r="G118" s="96">
        <f t="shared" si="8"/>
        <v>24079.572429341719</v>
      </c>
      <c r="M118" s="148"/>
      <c r="N118" s="134"/>
      <c r="O118" s="132"/>
      <c r="P118" s="149"/>
      <c r="Q118" s="149"/>
      <c r="R118" s="149"/>
      <c r="S118" s="149"/>
    </row>
    <row r="119" spans="1:19" x14ac:dyDescent="0.25">
      <c r="A119" s="94">
        <f t="shared" si="12"/>
        <v>47300</v>
      </c>
      <c r="B119" s="95">
        <v>103</v>
      </c>
      <c r="C119" s="82">
        <f t="shared" si="7"/>
        <v>24079.572429341719</v>
      </c>
      <c r="D119" s="96">
        <f t="shared" si="10"/>
        <v>78.258610395360648</v>
      </c>
      <c r="E119" s="96">
        <f t="shared" si="11"/>
        <v>161.38317265025984</v>
      </c>
      <c r="F119" s="96">
        <f t="shared" si="9"/>
        <v>239.64178304562049</v>
      </c>
      <c r="G119" s="96">
        <f t="shared" si="8"/>
        <v>23918.189256691458</v>
      </c>
      <c r="M119" s="148"/>
      <c r="N119" s="134"/>
      <c r="O119" s="132"/>
      <c r="P119" s="149"/>
      <c r="Q119" s="149"/>
      <c r="R119" s="149"/>
      <c r="S119" s="149"/>
    </row>
    <row r="120" spans="1:19" x14ac:dyDescent="0.25">
      <c r="A120" s="94">
        <f t="shared" si="12"/>
        <v>47331</v>
      </c>
      <c r="B120" s="95">
        <v>104</v>
      </c>
      <c r="C120" s="82">
        <f t="shared" si="7"/>
        <v>23918.189256691458</v>
      </c>
      <c r="D120" s="96">
        <f t="shared" si="10"/>
        <v>77.734115084247307</v>
      </c>
      <c r="E120" s="96">
        <f t="shared" si="11"/>
        <v>161.90766796137316</v>
      </c>
      <c r="F120" s="96">
        <f t="shared" si="9"/>
        <v>239.64178304562046</v>
      </c>
      <c r="G120" s="96">
        <f t="shared" si="8"/>
        <v>23756.281588730086</v>
      </c>
      <c r="M120" s="148"/>
      <c r="N120" s="134"/>
      <c r="O120" s="132"/>
      <c r="P120" s="149"/>
      <c r="Q120" s="149"/>
      <c r="R120" s="149"/>
      <c r="S120" s="149"/>
    </row>
    <row r="121" spans="1:19" x14ac:dyDescent="0.25">
      <c r="A121" s="94">
        <f t="shared" si="12"/>
        <v>47362</v>
      </c>
      <c r="B121" s="95">
        <v>105</v>
      </c>
      <c r="C121" s="82">
        <f t="shared" si="7"/>
        <v>23756.281588730086</v>
      </c>
      <c r="D121" s="96">
        <f t="shared" si="10"/>
        <v>77.207915163372846</v>
      </c>
      <c r="E121" s="96">
        <f t="shared" si="11"/>
        <v>162.43386788224765</v>
      </c>
      <c r="F121" s="96">
        <f t="shared" si="9"/>
        <v>239.64178304562051</v>
      </c>
      <c r="G121" s="96">
        <f t="shared" si="8"/>
        <v>23593.84772084784</v>
      </c>
      <c r="M121" s="148"/>
      <c r="N121" s="134"/>
      <c r="O121" s="132"/>
      <c r="P121" s="149"/>
      <c r="Q121" s="149"/>
      <c r="R121" s="149"/>
      <c r="S121" s="149"/>
    </row>
    <row r="122" spans="1:19" x14ac:dyDescent="0.25">
      <c r="A122" s="94">
        <f t="shared" si="12"/>
        <v>47392</v>
      </c>
      <c r="B122" s="95">
        <v>106</v>
      </c>
      <c r="C122" s="82">
        <f t="shared" si="7"/>
        <v>23593.84772084784</v>
      </c>
      <c r="D122" s="96">
        <f t="shared" si="10"/>
        <v>76.680005092755536</v>
      </c>
      <c r="E122" s="96">
        <f t="shared" si="11"/>
        <v>162.96177795286496</v>
      </c>
      <c r="F122" s="96">
        <f t="shared" si="9"/>
        <v>239.64178304562051</v>
      </c>
      <c r="G122" s="96">
        <f t="shared" si="8"/>
        <v>23430.885942894976</v>
      </c>
      <c r="M122" s="148"/>
      <c r="N122" s="134"/>
      <c r="O122" s="132"/>
      <c r="P122" s="149"/>
      <c r="Q122" s="149"/>
      <c r="R122" s="149"/>
      <c r="S122" s="149"/>
    </row>
    <row r="123" spans="1:19" x14ac:dyDescent="0.25">
      <c r="A123" s="94">
        <f t="shared" si="12"/>
        <v>47423</v>
      </c>
      <c r="B123" s="95">
        <v>107</v>
      </c>
      <c r="C123" s="82">
        <f t="shared" si="7"/>
        <v>23430.885942894976</v>
      </c>
      <c r="D123" s="96">
        <f t="shared" si="10"/>
        <v>76.150379314408724</v>
      </c>
      <c r="E123" s="96">
        <f t="shared" si="11"/>
        <v>163.49140373121176</v>
      </c>
      <c r="F123" s="96">
        <f t="shared" si="9"/>
        <v>239.64178304562049</v>
      </c>
      <c r="G123" s="96">
        <f t="shared" si="8"/>
        <v>23267.394539163764</v>
      </c>
      <c r="M123" s="148"/>
      <c r="N123" s="134"/>
      <c r="O123" s="132"/>
      <c r="P123" s="149"/>
      <c r="Q123" s="149"/>
      <c r="R123" s="149"/>
      <c r="S123" s="149"/>
    </row>
    <row r="124" spans="1:19" x14ac:dyDescent="0.25">
      <c r="A124" s="94">
        <f t="shared" si="12"/>
        <v>47453</v>
      </c>
      <c r="B124" s="95">
        <v>108</v>
      </c>
      <c r="C124" s="82">
        <f t="shared" si="7"/>
        <v>23267.394539163764</v>
      </c>
      <c r="D124" s="96">
        <f t="shared" si="10"/>
        <v>75.619032252282295</v>
      </c>
      <c r="E124" s="96">
        <f t="shared" si="11"/>
        <v>164.02275079333819</v>
      </c>
      <c r="F124" s="96">
        <f t="shared" si="9"/>
        <v>239.64178304562049</v>
      </c>
      <c r="G124" s="96">
        <f t="shared" si="8"/>
        <v>23103.371788370427</v>
      </c>
      <c r="M124" s="148"/>
      <c r="N124" s="134"/>
      <c r="O124" s="132"/>
      <c r="P124" s="149"/>
      <c r="Q124" s="149"/>
      <c r="R124" s="149"/>
      <c r="S124" s="149"/>
    </row>
    <row r="125" spans="1:19" x14ac:dyDescent="0.25">
      <c r="A125" s="94">
        <f t="shared" si="12"/>
        <v>47484</v>
      </c>
      <c r="B125" s="95">
        <v>109</v>
      </c>
      <c r="C125" s="82">
        <f t="shared" si="7"/>
        <v>23103.371788370427</v>
      </c>
      <c r="D125" s="96">
        <f t="shared" si="10"/>
        <v>75.085958312203942</v>
      </c>
      <c r="E125" s="96">
        <f t="shared" si="11"/>
        <v>164.55582473341656</v>
      </c>
      <c r="F125" s="96">
        <f t="shared" si="9"/>
        <v>239.64178304562051</v>
      </c>
      <c r="G125" s="96">
        <f t="shared" si="8"/>
        <v>22938.815963637011</v>
      </c>
      <c r="M125" s="148"/>
      <c r="N125" s="134"/>
      <c r="O125" s="132"/>
      <c r="P125" s="149"/>
      <c r="Q125" s="149"/>
      <c r="R125" s="149"/>
      <c r="S125" s="149"/>
    </row>
    <row r="126" spans="1:19" x14ac:dyDescent="0.25">
      <c r="A126" s="94">
        <f t="shared" si="12"/>
        <v>47515</v>
      </c>
      <c r="B126" s="95">
        <v>110</v>
      </c>
      <c r="C126" s="82">
        <f t="shared" si="7"/>
        <v>22938.815963637011</v>
      </c>
      <c r="D126" s="96">
        <f t="shared" si="10"/>
        <v>74.551151881820346</v>
      </c>
      <c r="E126" s="96">
        <f t="shared" si="11"/>
        <v>165.09063116380017</v>
      </c>
      <c r="F126" s="96">
        <f t="shared" si="9"/>
        <v>239.64178304562051</v>
      </c>
      <c r="G126" s="96">
        <f t="shared" si="8"/>
        <v>22773.725332473212</v>
      </c>
      <c r="M126" s="148"/>
      <c r="N126" s="134"/>
      <c r="O126" s="132"/>
      <c r="P126" s="149"/>
      <c r="Q126" s="149"/>
      <c r="R126" s="149"/>
      <c r="S126" s="149"/>
    </row>
    <row r="127" spans="1:19" x14ac:dyDescent="0.25">
      <c r="A127" s="94">
        <f t="shared" si="12"/>
        <v>47543</v>
      </c>
      <c r="B127" s="95">
        <v>111</v>
      </c>
      <c r="C127" s="82">
        <f t="shared" si="7"/>
        <v>22773.725332473212</v>
      </c>
      <c r="D127" s="96">
        <f t="shared" si="10"/>
        <v>74.014607330537984</v>
      </c>
      <c r="E127" s="96">
        <f t="shared" si="11"/>
        <v>165.62717571508253</v>
      </c>
      <c r="F127" s="96">
        <f t="shared" si="9"/>
        <v>239.64178304562051</v>
      </c>
      <c r="G127" s="96">
        <f t="shared" si="8"/>
        <v>22608.098156758129</v>
      </c>
      <c r="M127" s="148"/>
      <c r="N127" s="134"/>
      <c r="O127" s="132"/>
      <c r="P127" s="149"/>
      <c r="Q127" s="149"/>
      <c r="R127" s="149"/>
      <c r="S127" s="149"/>
    </row>
    <row r="128" spans="1:19" x14ac:dyDescent="0.25">
      <c r="A128" s="94">
        <f t="shared" si="12"/>
        <v>47574</v>
      </c>
      <c r="B128" s="95">
        <v>112</v>
      </c>
      <c r="C128" s="82">
        <f t="shared" si="7"/>
        <v>22608.098156758129</v>
      </c>
      <c r="D128" s="96">
        <f t="shared" si="10"/>
        <v>73.476319009463964</v>
      </c>
      <c r="E128" s="96">
        <f t="shared" si="11"/>
        <v>166.16546403615652</v>
      </c>
      <c r="F128" s="96">
        <f t="shared" si="9"/>
        <v>239.64178304562049</v>
      </c>
      <c r="G128" s="96">
        <f t="shared" si="8"/>
        <v>22441.932692721974</v>
      </c>
      <c r="M128" s="148"/>
      <c r="N128" s="134"/>
      <c r="O128" s="132"/>
      <c r="P128" s="149"/>
      <c r="Q128" s="149"/>
      <c r="R128" s="149"/>
      <c r="S128" s="149"/>
    </row>
    <row r="129" spans="1:19" x14ac:dyDescent="0.25">
      <c r="A129" s="94">
        <f t="shared" si="12"/>
        <v>47604</v>
      </c>
      <c r="B129" s="95">
        <v>113</v>
      </c>
      <c r="C129" s="82">
        <f t="shared" si="7"/>
        <v>22441.932692721974</v>
      </c>
      <c r="D129" s="96">
        <f t="shared" si="10"/>
        <v>72.936281251346458</v>
      </c>
      <c r="E129" s="96">
        <f t="shared" si="11"/>
        <v>166.70550179427403</v>
      </c>
      <c r="F129" s="96">
        <f t="shared" si="9"/>
        <v>239.64178304562049</v>
      </c>
      <c r="G129" s="96">
        <f t="shared" si="8"/>
        <v>22275.227190927701</v>
      </c>
      <c r="M129" s="148"/>
      <c r="N129" s="134"/>
      <c r="O129" s="132"/>
      <c r="P129" s="149"/>
      <c r="Q129" s="149"/>
      <c r="R129" s="149"/>
      <c r="S129" s="149"/>
    </row>
    <row r="130" spans="1:19" x14ac:dyDescent="0.25">
      <c r="A130" s="94">
        <f t="shared" si="12"/>
        <v>47635</v>
      </c>
      <c r="B130" s="95">
        <v>114</v>
      </c>
      <c r="C130" s="82">
        <f t="shared" si="7"/>
        <v>22275.227190927701</v>
      </c>
      <c r="D130" s="96">
        <f t="shared" si="10"/>
        <v>72.394488370515077</v>
      </c>
      <c r="E130" s="96">
        <f t="shared" si="11"/>
        <v>167.24729467510542</v>
      </c>
      <c r="F130" s="96">
        <f t="shared" si="9"/>
        <v>239.64178304562051</v>
      </c>
      <c r="G130" s="96">
        <f t="shared" si="8"/>
        <v>22107.979896252597</v>
      </c>
      <c r="M130" s="148"/>
      <c r="N130" s="134"/>
      <c r="O130" s="132"/>
      <c r="P130" s="149"/>
      <c r="Q130" s="149"/>
      <c r="R130" s="149"/>
      <c r="S130" s="149"/>
    </row>
    <row r="131" spans="1:19" x14ac:dyDescent="0.25">
      <c r="A131" s="94">
        <f t="shared" si="12"/>
        <v>47665</v>
      </c>
      <c r="B131" s="95">
        <v>115</v>
      </c>
      <c r="C131" s="82">
        <f t="shared" si="7"/>
        <v>22107.979896252597</v>
      </c>
      <c r="D131" s="96">
        <f t="shared" si="10"/>
        <v>71.85093466282099</v>
      </c>
      <c r="E131" s="96">
        <f t="shared" si="11"/>
        <v>167.79084838279951</v>
      </c>
      <c r="F131" s="96">
        <f t="shared" si="9"/>
        <v>239.64178304562051</v>
      </c>
      <c r="G131" s="96">
        <f t="shared" si="8"/>
        <v>21940.189047869797</v>
      </c>
      <c r="M131" s="148"/>
      <c r="N131" s="134"/>
      <c r="O131" s="132"/>
      <c r="P131" s="149"/>
      <c r="Q131" s="149"/>
      <c r="R131" s="149"/>
      <c r="S131" s="149"/>
    </row>
    <row r="132" spans="1:19" x14ac:dyDescent="0.25">
      <c r="A132" s="94">
        <f t="shared" si="12"/>
        <v>47696</v>
      </c>
      <c r="B132" s="95">
        <v>116</v>
      </c>
      <c r="C132" s="82">
        <f t="shared" si="7"/>
        <v>21940.189047869797</v>
      </c>
      <c r="D132" s="96">
        <f t="shared" si="10"/>
        <v>71.30561440557689</v>
      </c>
      <c r="E132" s="96">
        <f t="shared" si="11"/>
        <v>168.33616864004364</v>
      </c>
      <c r="F132" s="96">
        <f t="shared" si="9"/>
        <v>239.64178304562051</v>
      </c>
      <c r="G132" s="96">
        <f t="shared" si="8"/>
        <v>21771.852879229755</v>
      </c>
      <c r="M132" s="148"/>
      <c r="N132" s="134"/>
      <c r="O132" s="132"/>
      <c r="P132" s="149"/>
      <c r="Q132" s="149"/>
      <c r="R132" s="149"/>
      <c r="S132" s="149"/>
    </row>
    <row r="133" spans="1:19" x14ac:dyDescent="0.25">
      <c r="A133" s="94">
        <f t="shared" si="12"/>
        <v>47727</v>
      </c>
      <c r="B133" s="95">
        <v>117</v>
      </c>
      <c r="C133" s="82">
        <f t="shared" si="7"/>
        <v>21771.852879229755</v>
      </c>
      <c r="D133" s="96">
        <f t="shared" si="10"/>
        <v>70.758521857496731</v>
      </c>
      <c r="E133" s="96">
        <f t="shared" si="11"/>
        <v>168.88326118812375</v>
      </c>
      <c r="F133" s="96">
        <f t="shared" si="9"/>
        <v>239.64178304562049</v>
      </c>
      <c r="G133" s="96">
        <f t="shared" si="8"/>
        <v>21602.969618041632</v>
      </c>
      <c r="M133" s="148"/>
      <c r="N133" s="134"/>
      <c r="O133" s="132"/>
      <c r="P133" s="149"/>
      <c r="Q133" s="149"/>
      <c r="R133" s="149"/>
      <c r="S133" s="149"/>
    </row>
    <row r="134" spans="1:19" x14ac:dyDescent="0.25">
      <c r="A134" s="94">
        <f t="shared" si="12"/>
        <v>47757</v>
      </c>
      <c r="B134" s="95">
        <v>118</v>
      </c>
      <c r="C134" s="82">
        <f t="shared" si="7"/>
        <v>21602.969618041632</v>
      </c>
      <c r="D134" s="96">
        <f t="shared" si="10"/>
        <v>70.209651258635333</v>
      </c>
      <c r="E134" s="96">
        <f t="shared" si="11"/>
        <v>169.43213178698514</v>
      </c>
      <c r="F134" s="96">
        <f t="shared" si="9"/>
        <v>239.64178304562046</v>
      </c>
      <c r="G134" s="96">
        <f t="shared" si="8"/>
        <v>21433.537486254649</v>
      </c>
      <c r="M134" s="148"/>
      <c r="N134" s="134"/>
      <c r="O134" s="132"/>
      <c r="P134" s="149"/>
      <c r="Q134" s="149"/>
      <c r="R134" s="149"/>
      <c r="S134" s="149"/>
    </row>
    <row r="135" spans="1:19" x14ac:dyDescent="0.25">
      <c r="A135" s="94">
        <f t="shared" si="12"/>
        <v>47788</v>
      </c>
      <c r="B135" s="95">
        <v>119</v>
      </c>
      <c r="C135" s="82">
        <f t="shared" si="7"/>
        <v>21433.537486254649</v>
      </c>
      <c r="D135" s="96">
        <f t="shared" si="10"/>
        <v>69.658996830327624</v>
      </c>
      <c r="E135" s="96">
        <f t="shared" si="11"/>
        <v>169.98278621529286</v>
      </c>
      <c r="F135" s="96">
        <f t="shared" si="9"/>
        <v>239.64178304562049</v>
      </c>
      <c r="G135" s="96">
        <f t="shared" si="8"/>
        <v>21263.554700039356</v>
      </c>
      <c r="M135" s="148"/>
      <c r="N135" s="134"/>
      <c r="O135" s="132"/>
      <c r="P135" s="149"/>
      <c r="Q135" s="149"/>
      <c r="R135" s="149"/>
      <c r="S135" s="149"/>
    </row>
    <row r="136" spans="1:19" x14ac:dyDescent="0.25">
      <c r="A136" s="94">
        <f t="shared" si="12"/>
        <v>47818</v>
      </c>
      <c r="B136" s="95">
        <v>120</v>
      </c>
      <c r="C136" s="82">
        <f t="shared" si="7"/>
        <v>21263.554700039356</v>
      </c>
      <c r="D136" s="96">
        <f t="shared" si="10"/>
        <v>69.106552775127923</v>
      </c>
      <c r="E136" s="96">
        <f t="shared" si="11"/>
        <v>170.53523027049255</v>
      </c>
      <c r="F136" s="96">
        <f t="shared" si="9"/>
        <v>239.64178304562046</v>
      </c>
      <c r="G136" s="96">
        <f t="shared" si="8"/>
        <v>21093.019469768864</v>
      </c>
      <c r="I136" s="201"/>
      <c r="M136" s="148"/>
      <c r="N136" s="134"/>
      <c r="O136" s="132"/>
      <c r="P136" s="149"/>
      <c r="Q136" s="149"/>
      <c r="R136" s="149"/>
      <c r="S136" s="149"/>
    </row>
    <row r="137" spans="1:19" x14ac:dyDescent="0.25">
      <c r="A137" s="94">
        <f>EDATE(A136,1)+3</f>
        <v>47852</v>
      </c>
      <c r="B137" s="95">
        <v>121</v>
      </c>
      <c r="C137" s="82">
        <f t="shared" ref="C137" si="13">G136</f>
        <v>21093.019469768864</v>
      </c>
      <c r="D137" s="96">
        <f t="shared" si="10"/>
        <v>68.552313276748833</v>
      </c>
      <c r="E137" s="96">
        <f t="shared" ref="E137" si="14">PPMT($E$13/12,B137-1,$E$7-1,-$C$18,$E$12,0)</f>
        <v>171.08946976887165</v>
      </c>
      <c r="F137" s="96">
        <f t="shared" ref="F137" si="15">D137+E137</f>
        <v>239.64178304562049</v>
      </c>
      <c r="G137" s="96">
        <f t="shared" ref="G137" si="16">C137-E137</f>
        <v>20921.929999999993</v>
      </c>
      <c r="I137" s="20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41"/>
  <sheetViews>
    <sheetView workbookViewId="0">
      <selection activeCell="F7" sqref="F7"/>
    </sheetView>
  </sheetViews>
  <sheetFormatPr defaultColWidth="9.140625" defaultRowHeight="15" x14ac:dyDescent="0.25"/>
  <cols>
    <col min="1" max="1" width="9.140625" style="92"/>
    <col min="2" max="2" width="7.85546875" style="92" customWidth="1"/>
    <col min="3" max="3" width="14.7109375" style="92" customWidth="1"/>
    <col min="4" max="4" width="14.28515625" style="92" customWidth="1"/>
    <col min="5" max="7" width="14.7109375" style="92" customWidth="1"/>
    <col min="8" max="11" width="9.140625" style="92"/>
    <col min="12" max="12" width="10.42578125" style="92" customWidth="1"/>
    <col min="13" max="13" width="11.7109375" style="92" customWidth="1"/>
    <col min="14" max="14" width="9.140625" style="92"/>
    <col min="15" max="15" width="9.140625" style="164"/>
    <col min="16" max="16" width="7.85546875" style="164" customWidth="1"/>
    <col min="17" max="17" width="14.7109375" style="164" customWidth="1"/>
    <col min="18" max="18" width="14.28515625" style="164" customWidth="1"/>
    <col min="19" max="21" width="14.7109375" style="164" customWidth="1"/>
    <col min="22" max="16384" width="9.140625" style="92"/>
  </cols>
  <sheetData>
    <row r="1" spans="1:21" x14ac:dyDescent="0.25">
      <c r="A1" s="76"/>
      <c r="B1" s="76"/>
      <c r="C1" s="76"/>
      <c r="D1" s="76"/>
      <c r="E1" s="76"/>
      <c r="F1" s="76"/>
      <c r="G1" s="77"/>
      <c r="O1" s="150"/>
      <c r="P1" s="150"/>
      <c r="Q1" s="150"/>
      <c r="R1" s="150"/>
      <c r="S1" s="150"/>
      <c r="T1" s="150"/>
      <c r="U1" s="151"/>
    </row>
    <row r="2" spans="1:21" x14ac:dyDescent="0.25">
      <c r="A2" s="76"/>
      <c r="B2" s="76"/>
      <c r="C2" s="76"/>
      <c r="D2" s="76"/>
      <c r="E2" s="76"/>
      <c r="F2" s="78"/>
      <c r="G2" s="79"/>
      <c r="O2" s="150"/>
      <c r="P2" s="150"/>
      <c r="Q2" s="150"/>
      <c r="R2" s="150"/>
      <c r="S2" s="150"/>
      <c r="T2" s="152"/>
      <c r="U2" s="153"/>
    </row>
    <row r="3" spans="1:21" x14ac:dyDescent="0.25">
      <c r="A3" s="76"/>
      <c r="B3" s="76"/>
      <c r="C3" s="76"/>
      <c r="D3" s="76"/>
      <c r="E3" s="76"/>
      <c r="F3" s="78"/>
      <c r="G3" s="79"/>
      <c r="K3" s="104" t="s">
        <v>10</v>
      </c>
      <c r="L3" s="104" t="s">
        <v>44</v>
      </c>
      <c r="M3" s="97" t="s">
        <v>63</v>
      </c>
      <c r="O3" s="150"/>
      <c r="P3" s="150"/>
      <c r="Q3" s="150"/>
      <c r="R3" s="150"/>
      <c r="S3" s="150"/>
      <c r="T3" s="152"/>
      <c r="U3" s="153"/>
    </row>
    <row r="4" spans="1:21" ht="21" x14ac:dyDescent="0.35">
      <c r="A4" s="76"/>
      <c r="B4" s="105" t="s">
        <v>53</v>
      </c>
      <c r="C4" s="76"/>
      <c r="D4" s="76"/>
      <c r="E4" s="81"/>
      <c r="F4" s="106" t="str">
        <f>'Lisa 3'!D6</f>
        <v>Pepleri 35, Tartu</v>
      </c>
      <c r="G4" s="80"/>
      <c r="K4" s="107" t="s">
        <v>56</v>
      </c>
      <c r="L4" s="178">
        <v>1330.9398032200354</v>
      </c>
      <c r="M4" s="108">
        <f>L4/$L$9</f>
        <v>0.74155326678183398</v>
      </c>
      <c r="O4" s="150"/>
      <c r="P4" s="154" t="s">
        <v>61</v>
      </c>
      <c r="Q4" s="150"/>
      <c r="R4" s="150"/>
      <c r="S4" s="152"/>
      <c r="T4" s="155"/>
      <c r="U4" s="156"/>
    </row>
    <row r="5" spans="1:21" x14ac:dyDescent="0.25">
      <c r="A5" s="76"/>
      <c r="B5" s="76"/>
      <c r="C5" s="76"/>
      <c r="D5" s="76"/>
      <c r="E5" s="76"/>
      <c r="F5" s="82"/>
      <c r="G5" s="76"/>
      <c r="K5" s="107" t="s">
        <v>73</v>
      </c>
      <c r="L5" s="178">
        <v>175.82721101771753</v>
      </c>
      <c r="M5" s="108">
        <f t="shared" ref="M5:M8" si="0">L5/$L$9</f>
        <v>9.7964793301603278E-2</v>
      </c>
      <c r="O5" s="150"/>
      <c r="P5" s="150"/>
      <c r="Q5" s="150"/>
      <c r="R5" s="150"/>
      <c r="S5" s="150"/>
      <c r="T5" s="157"/>
      <c r="U5" s="150"/>
    </row>
    <row r="6" spans="1:21" x14ac:dyDescent="0.25">
      <c r="A6" s="76"/>
      <c r="B6" s="83" t="s">
        <v>30</v>
      </c>
      <c r="C6" s="84"/>
      <c r="D6" s="85"/>
      <c r="E6" s="86">
        <v>44200</v>
      </c>
      <c r="F6" s="87"/>
      <c r="G6" s="76"/>
      <c r="K6" s="107" t="s">
        <v>58</v>
      </c>
      <c r="L6" s="178">
        <v>120.92267625652462</v>
      </c>
      <c r="M6" s="108">
        <f t="shared" si="0"/>
        <v>6.7373900298932823E-2</v>
      </c>
      <c r="O6" s="150"/>
      <c r="P6" s="158" t="s">
        <v>30</v>
      </c>
      <c r="Q6" s="159"/>
      <c r="R6" s="160"/>
      <c r="S6" s="161">
        <f>E6</f>
        <v>44200</v>
      </c>
      <c r="T6" s="162"/>
      <c r="U6" s="150"/>
    </row>
    <row r="7" spans="1:21" x14ac:dyDescent="0.25">
      <c r="A7" s="76"/>
      <c r="B7" s="88" t="s">
        <v>31</v>
      </c>
      <c r="C7" s="95"/>
      <c r="E7" s="124">
        <v>121</v>
      </c>
      <c r="F7" s="89" t="s">
        <v>21</v>
      </c>
      <c r="G7" s="76"/>
      <c r="K7" s="107" t="s">
        <v>57</v>
      </c>
      <c r="L7" s="178">
        <v>18.080345283897373</v>
      </c>
      <c r="M7" s="108">
        <f t="shared" si="0"/>
        <v>1.0073738179127132E-2</v>
      </c>
      <c r="O7" s="150"/>
      <c r="P7" s="163" t="s">
        <v>31</v>
      </c>
      <c r="Q7" s="152"/>
      <c r="S7" s="165">
        <f t="shared" ref="S7:S11" si="1">E7</f>
        <v>121</v>
      </c>
      <c r="T7" s="166" t="s">
        <v>21</v>
      </c>
      <c r="U7" s="150"/>
    </row>
    <row r="8" spans="1:21" x14ac:dyDescent="0.25">
      <c r="A8" s="76"/>
      <c r="B8" s="88" t="s">
        <v>54</v>
      </c>
      <c r="C8" s="95"/>
      <c r="D8" s="111">
        <f>E6-1</f>
        <v>44199</v>
      </c>
      <c r="E8" s="112">
        <v>2738143.1258519129</v>
      </c>
      <c r="F8" s="89" t="s">
        <v>33</v>
      </c>
      <c r="G8" s="76"/>
      <c r="K8" s="107" t="s">
        <v>59</v>
      </c>
      <c r="L8" s="178">
        <v>149.02996422182468</v>
      </c>
      <c r="M8" s="108">
        <f t="shared" si="0"/>
        <v>8.3034301438502739E-2</v>
      </c>
      <c r="O8" s="150"/>
      <c r="P8" s="163" t="s">
        <v>54</v>
      </c>
      <c r="Q8" s="152"/>
      <c r="R8" s="167">
        <f>S6-1</f>
        <v>44199</v>
      </c>
      <c r="S8" s="168">
        <f t="shared" si="1"/>
        <v>2738143.1258519129</v>
      </c>
      <c r="T8" s="166" t="s">
        <v>33</v>
      </c>
      <c r="U8" s="150"/>
    </row>
    <row r="9" spans="1:21" x14ac:dyDescent="0.25">
      <c r="A9" s="76"/>
      <c r="B9" s="88" t="s">
        <v>55</v>
      </c>
      <c r="C9" s="95"/>
      <c r="D9" s="111">
        <f>EDATE(D8,E7)</f>
        <v>47882</v>
      </c>
      <c r="E9" s="112">
        <v>344717.93333333335</v>
      </c>
      <c r="F9" s="89" t="s">
        <v>33</v>
      </c>
      <c r="G9" s="76"/>
      <c r="K9" s="113" t="s">
        <v>45</v>
      </c>
      <c r="L9" s="179">
        <v>1794.7999999999997</v>
      </c>
      <c r="M9" s="180">
        <v>1.0000000000000002</v>
      </c>
      <c r="O9" s="150"/>
      <c r="P9" s="163" t="s">
        <v>55</v>
      </c>
      <c r="Q9" s="152"/>
      <c r="R9" s="167">
        <f>EDATE(R8,S7)</f>
        <v>47882</v>
      </c>
      <c r="S9" s="168">
        <f t="shared" si="1"/>
        <v>344717.93333333335</v>
      </c>
      <c r="T9" s="166"/>
      <c r="U9" s="150"/>
    </row>
    <row r="10" spans="1:21" x14ac:dyDescent="0.25">
      <c r="A10" s="76"/>
      <c r="B10" s="88" t="s">
        <v>69</v>
      </c>
      <c r="C10" s="95"/>
      <c r="D10" s="111">
        <f>E6-1</f>
        <v>44199</v>
      </c>
      <c r="E10" s="112">
        <v>128000</v>
      </c>
      <c r="F10" s="89"/>
      <c r="G10" s="123"/>
      <c r="O10" s="150"/>
      <c r="P10" s="163" t="s">
        <v>64</v>
      </c>
      <c r="Q10" s="165"/>
      <c r="R10" s="182">
        <f>S6-1</f>
        <v>44199</v>
      </c>
      <c r="S10" s="168">
        <f t="shared" si="1"/>
        <v>128000</v>
      </c>
      <c r="T10" s="166"/>
      <c r="U10" s="169"/>
    </row>
    <row r="11" spans="1:21" x14ac:dyDescent="0.25">
      <c r="A11" s="76"/>
      <c r="B11" s="88" t="s">
        <v>65</v>
      </c>
      <c r="C11" s="95"/>
      <c r="D11" s="111">
        <f>EDATE(D10,E7)</f>
        <v>47882</v>
      </c>
      <c r="E11" s="112">
        <v>76800</v>
      </c>
      <c r="F11" s="89"/>
      <c r="G11" s="123"/>
      <c r="L11" s="109"/>
      <c r="M11" s="114"/>
      <c r="O11" s="150"/>
      <c r="P11" s="163" t="s">
        <v>65</v>
      </c>
      <c r="Q11" s="165"/>
      <c r="R11" s="182">
        <f>EDATE(R10,S7)</f>
        <v>47882</v>
      </c>
      <c r="S11" s="168">
        <f t="shared" si="1"/>
        <v>76800</v>
      </c>
      <c r="T11" s="166"/>
      <c r="U11" s="169"/>
    </row>
    <row r="12" spans="1:21" x14ac:dyDescent="0.25">
      <c r="A12" s="76"/>
      <c r="B12" s="88" t="s">
        <v>62</v>
      </c>
      <c r="C12" s="95"/>
      <c r="D12" s="111"/>
      <c r="E12" s="112">
        <v>804210</v>
      </c>
      <c r="F12" s="89"/>
      <c r="G12" s="123"/>
      <c r="L12" s="109"/>
      <c r="M12" s="114"/>
      <c r="O12" s="150"/>
      <c r="P12" s="163" t="s">
        <v>34</v>
      </c>
      <c r="Q12" s="152"/>
      <c r="R12" s="167"/>
      <c r="S12" s="196">
        <f>E13</f>
        <v>9.7964793301603278E-2</v>
      </c>
      <c r="T12" s="166"/>
      <c r="U12" s="169"/>
    </row>
    <row r="13" spans="1:21" x14ac:dyDescent="0.25">
      <c r="A13" s="76"/>
      <c r="B13" s="88" t="s">
        <v>34</v>
      </c>
      <c r="C13" s="95"/>
      <c r="D13" s="111"/>
      <c r="E13" s="195">
        <f>M5</f>
        <v>9.7964793301603278E-2</v>
      </c>
      <c r="F13" s="89"/>
      <c r="G13" s="123"/>
      <c r="L13" s="110"/>
      <c r="M13" s="110"/>
      <c r="O13" s="150"/>
      <c r="P13" s="183" t="s">
        <v>66</v>
      </c>
      <c r="S13" s="164">
        <f>E14</f>
        <v>2</v>
      </c>
      <c r="T13" s="184"/>
      <c r="U13" s="169"/>
    </row>
    <row r="14" spans="1:21" x14ac:dyDescent="0.25">
      <c r="A14" s="76"/>
      <c r="B14" s="88" t="s">
        <v>66</v>
      </c>
      <c r="C14" s="95"/>
      <c r="D14" s="111"/>
      <c r="E14" s="181">
        <v>2</v>
      </c>
      <c r="F14" s="89"/>
      <c r="G14" s="91"/>
      <c r="L14" s="110"/>
      <c r="M14" s="110"/>
      <c r="O14" s="150"/>
      <c r="P14" s="163" t="s">
        <v>35</v>
      </c>
      <c r="Q14" s="152"/>
      <c r="R14" s="167"/>
      <c r="S14" s="192">
        <f>ROUND(S8*$S$12,2)+ROUND(S10*S13/8,2)</f>
        <v>300241.63</v>
      </c>
      <c r="T14" s="166" t="s">
        <v>33</v>
      </c>
      <c r="U14" s="150"/>
    </row>
    <row r="15" spans="1:21" x14ac:dyDescent="0.25">
      <c r="A15" s="76"/>
      <c r="B15" s="88" t="s">
        <v>76</v>
      </c>
      <c r="C15" s="95"/>
      <c r="D15" s="111"/>
      <c r="E15" s="191">
        <f>ROUND((E8-E12)*$E$13,2)+ROUND(E10*E14/8,2)</f>
        <v>221457.36</v>
      </c>
      <c r="F15" s="89" t="s">
        <v>33</v>
      </c>
      <c r="G15" s="91"/>
      <c r="L15" s="110"/>
      <c r="M15" s="110"/>
      <c r="O15" s="150"/>
      <c r="P15" s="163" t="s">
        <v>36</v>
      </c>
      <c r="Q15" s="152"/>
      <c r="R15" s="167"/>
      <c r="S15" s="192">
        <f>ROUND(S9*$S$12,2)+ROUND(S11*S13/8,2)</f>
        <v>52970.22</v>
      </c>
      <c r="T15" s="166" t="s">
        <v>33</v>
      </c>
      <c r="U15" s="150"/>
    </row>
    <row r="16" spans="1:21" x14ac:dyDescent="0.25">
      <c r="B16" s="88" t="s">
        <v>77</v>
      </c>
      <c r="C16" s="95"/>
      <c r="D16" s="111"/>
      <c r="E16" s="191">
        <f>ROUND(E9*$E$13,2)+ROUND(E11*E14/8,2)</f>
        <v>52970.22</v>
      </c>
      <c r="F16" s="89" t="s">
        <v>33</v>
      </c>
      <c r="P16" s="170" t="s">
        <v>49</v>
      </c>
      <c r="Q16" s="171"/>
      <c r="R16" s="172"/>
      <c r="S16" s="173">
        <v>3.9E-2</v>
      </c>
      <c r="T16" s="174"/>
    </row>
    <row r="17" spans="1:21" x14ac:dyDescent="0.25">
      <c r="B17" s="119" t="s">
        <v>49</v>
      </c>
      <c r="C17" s="120"/>
      <c r="D17" s="121"/>
      <c r="E17" s="122">
        <v>3.9E-2</v>
      </c>
      <c r="F17" s="90"/>
    </row>
    <row r="19" spans="1:21" x14ac:dyDescent="0.25">
      <c r="L19" s="110"/>
      <c r="M19" s="110"/>
    </row>
    <row r="20" spans="1:21" ht="15.75" thickBot="1" x14ac:dyDescent="0.3">
      <c r="A20" s="93" t="s">
        <v>37</v>
      </c>
      <c r="B20" s="93" t="s">
        <v>38</v>
      </c>
      <c r="C20" s="93" t="s">
        <v>39</v>
      </c>
      <c r="D20" s="93" t="s">
        <v>40</v>
      </c>
      <c r="E20" s="93" t="s">
        <v>41</v>
      </c>
      <c r="F20" s="93" t="s">
        <v>42</v>
      </c>
      <c r="G20" s="93" t="s">
        <v>43</v>
      </c>
      <c r="L20" s="110"/>
      <c r="M20" s="110"/>
      <c r="O20" s="175" t="s">
        <v>37</v>
      </c>
      <c r="P20" s="175" t="s">
        <v>38</v>
      </c>
      <c r="Q20" s="175" t="s">
        <v>39</v>
      </c>
      <c r="R20" s="175" t="s">
        <v>40</v>
      </c>
      <c r="S20" s="175" t="s">
        <v>41</v>
      </c>
      <c r="T20" s="175" t="s">
        <v>42</v>
      </c>
      <c r="U20" s="175" t="s">
        <v>43</v>
      </c>
    </row>
    <row r="21" spans="1:21" x14ac:dyDescent="0.25">
      <c r="A21" s="94">
        <f>E6</f>
        <v>44200</v>
      </c>
      <c r="B21" s="95">
        <v>1</v>
      </c>
      <c r="C21" s="82">
        <f>E15</f>
        <v>221457.36</v>
      </c>
      <c r="D21" s="96">
        <f>IPMT($E$17/12,B21,$E$7,-$E$15,$E$16,0)*28/31</f>
        <v>650.08450838709666</v>
      </c>
      <c r="E21" s="96">
        <f>PPMT($E$17/12,B21,$E$7,-$E$15,$E$16,0)</f>
        <v>1138.7954191856879</v>
      </c>
      <c r="F21" s="96">
        <f>D21+E21</f>
        <v>1788.8799275727847</v>
      </c>
      <c r="G21" s="96">
        <f>C21-E21</f>
        <v>220318.5645808143</v>
      </c>
      <c r="L21" s="110"/>
      <c r="M21" s="110"/>
      <c r="O21" s="176">
        <f>S6</f>
        <v>44200</v>
      </c>
      <c r="P21" s="152">
        <v>1</v>
      </c>
      <c r="Q21" s="157">
        <f>S14</f>
        <v>300241.63</v>
      </c>
      <c r="R21" s="177">
        <f>IPMT($S$16/12,P21,$S$7,-$S$14,$S$15,0)*28/31</f>
        <v>881.35446225806447</v>
      </c>
      <c r="S21" s="177">
        <f>PPMT($S$16/12,P21,$S$7,-$S$14,$S$15,0)</f>
        <v>1671.2940168821556</v>
      </c>
      <c r="T21" s="177">
        <f>R21+S21</f>
        <v>2552.6484791402199</v>
      </c>
      <c r="U21" s="177">
        <f>Q21-S21</f>
        <v>298570.33598311787</v>
      </c>
    </row>
    <row r="22" spans="1:21" x14ac:dyDescent="0.25">
      <c r="A22" s="94">
        <f>EDATE(A21,1)-3</f>
        <v>44228</v>
      </c>
      <c r="B22" s="95">
        <v>2</v>
      </c>
      <c r="C22" s="82">
        <f>G21</f>
        <v>220318.5645808143</v>
      </c>
      <c r="D22" s="96">
        <f>IPMT($E$17/12,B22-1,$E$7-1,-$C$22,$E$16,0)</f>
        <v>716.0353348876464</v>
      </c>
      <c r="E22" s="96">
        <f>PPMT($E$17/12,B22-1,$E$7-1,-$C$22,$E$16,0)</f>
        <v>1142.4965042980416</v>
      </c>
      <c r="F22" s="96">
        <f t="shared" ref="F22:F85" si="2">D22+E22</f>
        <v>1858.5318391856881</v>
      </c>
      <c r="G22" s="96">
        <f t="shared" ref="G22:G85" si="3">C22-E22</f>
        <v>219176.06807651627</v>
      </c>
      <c r="L22" s="110"/>
      <c r="M22" s="110"/>
      <c r="O22" s="176">
        <f>EDATE(O21,1)-3</f>
        <v>44228</v>
      </c>
      <c r="P22" s="152">
        <v>2</v>
      </c>
      <c r="Q22" s="157">
        <f t="shared" ref="Q22:Q53" si="4">U21</f>
        <v>298570.33598311787</v>
      </c>
      <c r="R22" s="177">
        <f>IPMT($S$16/12,P22-1,$S$7-1,-$Q$22,$S$15,0)</f>
        <v>970.35359194513319</v>
      </c>
      <c r="S22" s="177">
        <f>PPMT($S$16/12,P22-1,$S$7-1,-$Q$22,$S$15,0)</f>
        <v>1676.7257224370233</v>
      </c>
      <c r="T22" s="177">
        <f t="shared" ref="T22:T85" si="5">R22+S22</f>
        <v>2647.0793143821566</v>
      </c>
      <c r="U22" s="177">
        <f t="shared" ref="U22:U52" si="6">Q22-S22</f>
        <v>296893.61026068084</v>
      </c>
    </row>
    <row r="23" spans="1:21" x14ac:dyDescent="0.25">
      <c r="A23" s="94">
        <f>EDATE(A22,1)</f>
        <v>44256</v>
      </c>
      <c r="B23" s="95">
        <v>3</v>
      </c>
      <c r="C23" s="82">
        <f t="shared" ref="C23:C86" si="7">G22</f>
        <v>219176.06807651627</v>
      </c>
      <c r="D23" s="96">
        <f t="shared" ref="D23:D86" si="8">IPMT($E$17/12,B23-1,$E$7-1,-$C$22,$E$16,0)</f>
        <v>712.32222124867781</v>
      </c>
      <c r="E23" s="96">
        <f t="shared" ref="E23:E86" si="9">PPMT($E$17/12,B23-1,$E$7-1,-$C$22,$E$16,0)</f>
        <v>1146.2096179370103</v>
      </c>
      <c r="F23" s="96">
        <f t="shared" si="2"/>
        <v>1858.5318391856881</v>
      </c>
      <c r="G23" s="96">
        <f t="shared" si="3"/>
        <v>218029.85845857926</v>
      </c>
      <c r="L23" s="110"/>
      <c r="M23" s="110"/>
      <c r="O23" s="176">
        <f>EDATE(O22,1)</f>
        <v>44256</v>
      </c>
      <c r="P23" s="152">
        <v>3</v>
      </c>
      <c r="Q23" s="157">
        <f t="shared" si="4"/>
        <v>296893.61026068084</v>
      </c>
      <c r="R23" s="177">
        <f t="shared" ref="R23:R86" si="10">IPMT($S$16/12,P23-1,$S$7-1,-$Q$22,$S$15,0)</f>
        <v>964.90423334721288</v>
      </c>
      <c r="S23" s="177">
        <f t="shared" ref="S23:S86" si="11">PPMT($S$16/12,P23-1,$S$7-1,-$Q$22,$S$15,0)</f>
        <v>1682.1750810349436</v>
      </c>
      <c r="T23" s="177">
        <f t="shared" si="5"/>
        <v>2647.0793143821566</v>
      </c>
      <c r="U23" s="177">
        <f t="shared" si="6"/>
        <v>295211.43517964589</v>
      </c>
    </row>
    <row r="24" spans="1:21" x14ac:dyDescent="0.25">
      <c r="A24" s="94">
        <f t="shared" ref="A24:A87" si="12">EDATE(A23,1)</f>
        <v>44287</v>
      </c>
      <c r="B24" s="95">
        <v>4</v>
      </c>
      <c r="C24" s="82">
        <f t="shared" si="7"/>
        <v>218029.85845857926</v>
      </c>
      <c r="D24" s="96">
        <f t="shared" si="8"/>
        <v>708.59703999038243</v>
      </c>
      <c r="E24" s="96">
        <f t="shared" si="9"/>
        <v>1149.9347991953055</v>
      </c>
      <c r="F24" s="96">
        <f t="shared" si="2"/>
        <v>1858.5318391856879</v>
      </c>
      <c r="G24" s="96">
        <f t="shared" si="3"/>
        <v>216879.92365938396</v>
      </c>
      <c r="L24" s="110"/>
      <c r="M24" s="110"/>
      <c r="O24" s="176">
        <f t="shared" ref="O24:O87" si="13">EDATE(O23,1)</f>
        <v>44287</v>
      </c>
      <c r="P24" s="152">
        <v>4</v>
      </c>
      <c r="Q24" s="157">
        <f t="shared" si="4"/>
        <v>295211.43517964589</v>
      </c>
      <c r="R24" s="177">
        <f t="shared" si="10"/>
        <v>959.43716433384907</v>
      </c>
      <c r="S24" s="177">
        <f t="shared" si="11"/>
        <v>1687.6421500483068</v>
      </c>
      <c r="T24" s="177">
        <f t="shared" si="5"/>
        <v>2647.0793143821556</v>
      </c>
      <c r="U24" s="177">
        <f t="shared" si="6"/>
        <v>293523.79302959761</v>
      </c>
    </row>
    <row r="25" spans="1:21" x14ac:dyDescent="0.25">
      <c r="A25" s="94">
        <f t="shared" si="12"/>
        <v>44317</v>
      </c>
      <c r="B25" s="95">
        <v>5</v>
      </c>
      <c r="C25" s="82">
        <f t="shared" si="7"/>
        <v>216879.92365938396</v>
      </c>
      <c r="D25" s="96">
        <f t="shared" si="8"/>
        <v>704.85975189299779</v>
      </c>
      <c r="E25" s="96">
        <f t="shared" si="9"/>
        <v>1153.6720872926903</v>
      </c>
      <c r="F25" s="96">
        <f t="shared" si="2"/>
        <v>1858.5318391856881</v>
      </c>
      <c r="G25" s="96">
        <f t="shared" si="3"/>
        <v>215726.25157209128</v>
      </c>
      <c r="L25" s="110"/>
      <c r="M25" s="110"/>
      <c r="O25" s="176">
        <f t="shared" si="13"/>
        <v>44317</v>
      </c>
      <c r="P25" s="152">
        <v>5</v>
      </c>
      <c r="Q25" s="157">
        <f t="shared" si="4"/>
        <v>293523.79302959761</v>
      </c>
      <c r="R25" s="177">
        <f t="shared" si="10"/>
        <v>953.95232734619219</v>
      </c>
      <c r="S25" s="177">
        <f t="shared" si="11"/>
        <v>1693.126987035964</v>
      </c>
      <c r="T25" s="177">
        <f t="shared" si="5"/>
        <v>2647.0793143821561</v>
      </c>
      <c r="U25" s="177">
        <f t="shared" si="6"/>
        <v>291830.66604256164</v>
      </c>
    </row>
    <row r="26" spans="1:21" x14ac:dyDescent="0.25">
      <c r="A26" s="94">
        <f t="shared" si="12"/>
        <v>44348</v>
      </c>
      <c r="B26" s="95">
        <v>6</v>
      </c>
      <c r="C26" s="82">
        <f t="shared" si="7"/>
        <v>215726.25157209128</v>
      </c>
      <c r="D26" s="96">
        <f t="shared" si="8"/>
        <v>701.11031760929654</v>
      </c>
      <c r="E26" s="96">
        <f t="shared" si="9"/>
        <v>1157.4215215763913</v>
      </c>
      <c r="F26" s="96">
        <f t="shared" si="2"/>
        <v>1858.5318391856879</v>
      </c>
      <c r="G26" s="96">
        <f t="shared" si="3"/>
        <v>214568.83005051489</v>
      </c>
      <c r="L26" s="110"/>
      <c r="M26" s="110"/>
      <c r="O26" s="176">
        <f t="shared" si="13"/>
        <v>44348</v>
      </c>
      <c r="P26" s="152">
        <v>6</v>
      </c>
      <c r="Q26" s="157">
        <f t="shared" si="4"/>
        <v>291830.66604256164</v>
      </c>
      <c r="R26" s="177">
        <f t="shared" si="10"/>
        <v>948.44966463832532</v>
      </c>
      <c r="S26" s="177">
        <f t="shared" si="11"/>
        <v>1698.6296497438307</v>
      </c>
      <c r="T26" s="177">
        <f t="shared" si="5"/>
        <v>2647.0793143821561</v>
      </c>
      <c r="U26" s="177">
        <f t="shared" si="6"/>
        <v>290132.0363928178</v>
      </c>
    </row>
    <row r="27" spans="1:21" x14ac:dyDescent="0.25">
      <c r="A27" s="94">
        <f t="shared" si="12"/>
        <v>44378</v>
      </c>
      <c r="B27" s="95">
        <v>7</v>
      </c>
      <c r="C27" s="82">
        <f t="shared" si="7"/>
        <v>214568.83005051489</v>
      </c>
      <c r="D27" s="96">
        <f t="shared" si="8"/>
        <v>697.3486976641733</v>
      </c>
      <c r="E27" s="96">
        <f t="shared" si="9"/>
        <v>1161.1831415215149</v>
      </c>
      <c r="F27" s="96">
        <f t="shared" si="2"/>
        <v>1858.5318391856881</v>
      </c>
      <c r="G27" s="96">
        <f t="shared" si="3"/>
        <v>213407.64690899337</v>
      </c>
      <c r="L27" s="110"/>
      <c r="M27" s="110"/>
      <c r="O27" s="176">
        <f t="shared" si="13"/>
        <v>44378</v>
      </c>
      <c r="P27" s="152">
        <v>7</v>
      </c>
      <c r="Q27" s="157">
        <f t="shared" si="4"/>
        <v>290132.0363928178</v>
      </c>
      <c r="R27" s="177">
        <f t="shared" si="10"/>
        <v>942.92911827665785</v>
      </c>
      <c r="S27" s="177">
        <f t="shared" si="11"/>
        <v>1704.1501961054985</v>
      </c>
      <c r="T27" s="177">
        <f t="shared" si="5"/>
        <v>2647.0793143821566</v>
      </c>
      <c r="U27" s="177">
        <f t="shared" si="6"/>
        <v>288427.88619671232</v>
      </c>
    </row>
    <row r="28" spans="1:21" x14ac:dyDescent="0.25">
      <c r="A28" s="94">
        <f>EDATE(A27,1)</f>
        <v>44409</v>
      </c>
      <c r="B28" s="95">
        <v>8</v>
      </c>
      <c r="C28" s="82">
        <f t="shared" si="7"/>
        <v>213407.64690899337</v>
      </c>
      <c r="D28" s="96">
        <f t="shared" si="8"/>
        <v>693.57485245422833</v>
      </c>
      <c r="E28" s="96">
        <f t="shared" si="9"/>
        <v>1164.9569867314597</v>
      </c>
      <c r="F28" s="96">
        <f t="shared" si="2"/>
        <v>1858.5318391856881</v>
      </c>
      <c r="G28" s="96">
        <f t="shared" si="3"/>
        <v>212242.6899222619</v>
      </c>
      <c r="L28" s="110"/>
      <c r="M28" s="110"/>
      <c r="O28" s="176">
        <f>EDATE(O27,1)</f>
        <v>44409</v>
      </c>
      <c r="P28" s="152">
        <v>8</v>
      </c>
      <c r="Q28" s="157">
        <f t="shared" si="4"/>
        <v>288427.88619671232</v>
      </c>
      <c r="R28" s="177">
        <f t="shared" si="10"/>
        <v>937.39063013931479</v>
      </c>
      <c r="S28" s="177">
        <f t="shared" si="11"/>
        <v>1709.6886842428412</v>
      </c>
      <c r="T28" s="177">
        <f t="shared" si="5"/>
        <v>2647.0793143821561</v>
      </c>
      <c r="U28" s="177">
        <f t="shared" si="6"/>
        <v>286718.19751246949</v>
      </c>
    </row>
    <row r="29" spans="1:21" x14ac:dyDescent="0.25">
      <c r="A29" s="94">
        <f t="shared" si="12"/>
        <v>44440</v>
      </c>
      <c r="B29" s="95">
        <v>9</v>
      </c>
      <c r="C29" s="82">
        <f t="shared" si="7"/>
        <v>212242.6899222619</v>
      </c>
      <c r="D29" s="96">
        <f t="shared" si="8"/>
        <v>689.78874224735102</v>
      </c>
      <c r="E29" s="96">
        <f t="shared" si="9"/>
        <v>1168.743096938337</v>
      </c>
      <c r="F29" s="96">
        <f t="shared" si="2"/>
        <v>1858.5318391856881</v>
      </c>
      <c r="G29" s="96">
        <f t="shared" si="3"/>
        <v>211073.94682532357</v>
      </c>
      <c r="L29" s="110"/>
      <c r="M29" s="110"/>
      <c r="O29" s="176">
        <f t="shared" si="13"/>
        <v>44440</v>
      </c>
      <c r="P29" s="152">
        <v>9</v>
      </c>
      <c r="Q29" s="157">
        <f t="shared" si="4"/>
        <v>286718.19751246949</v>
      </c>
      <c r="R29" s="177">
        <f t="shared" si="10"/>
        <v>931.83414191552561</v>
      </c>
      <c r="S29" s="177">
        <f t="shared" si="11"/>
        <v>1715.2451724666303</v>
      </c>
      <c r="T29" s="177">
        <f t="shared" si="5"/>
        <v>2647.0793143821556</v>
      </c>
      <c r="U29" s="177">
        <f t="shared" si="6"/>
        <v>285002.95234000287</v>
      </c>
    </row>
    <row r="30" spans="1:21" x14ac:dyDescent="0.25">
      <c r="A30" s="94">
        <f t="shared" si="12"/>
        <v>44470</v>
      </c>
      <c r="B30" s="95">
        <v>10</v>
      </c>
      <c r="C30" s="82">
        <f t="shared" si="7"/>
        <v>211073.94682532357</v>
      </c>
      <c r="D30" s="96">
        <f t="shared" si="8"/>
        <v>685.9903271823016</v>
      </c>
      <c r="E30" s="96">
        <f t="shared" si="9"/>
        <v>1172.5415120033865</v>
      </c>
      <c r="F30" s="96">
        <f t="shared" si="2"/>
        <v>1858.5318391856881</v>
      </c>
      <c r="G30" s="96">
        <f t="shared" si="3"/>
        <v>209901.4053133202</v>
      </c>
      <c r="O30" s="176">
        <f t="shared" si="13"/>
        <v>44470</v>
      </c>
      <c r="P30" s="152">
        <v>10</v>
      </c>
      <c r="Q30" s="157">
        <f t="shared" si="4"/>
        <v>285002.95234000287</v>
      </c>
      <c r="R30" s="177">
        <f t="shared" si="10"/>
        <v>926.25959510500934</v>
      </c>
      <c r="S30" s="177">
        <f t="shared" si="11"/>
        <v>1720.819719277147</v>
      </c>
      <c r="T30" s="177">
        <f t="shared" si="5"/>
        <v>2647.0793143821566</v>
      </c>
      <c r="U30" s="177">
        <f t="shared" si="6"/>
        <v>283282.13262072572</v>
      </c>
    </row>
    <row r="31" spans="1:21" x14ac:dyDescent="0.25">
      <c r="A31" s="94">
        <f t="shared" si="12"/>
        <v>44501</v>
      </c>
      <c r="B31" s="95">
        <v>11</v>
      </c>
      <c r="C31" s="82">
        <f t="shared" si="7"/>
        <v>209901.4053133202</v>
      </c>
      <c r="D31" s="96">
        <f t="shared" si="8"/>
        <v>682.1795672682905</v>
      </c>
      <c r="E31" s="96">
        <f t="shared" si="9"/>
        <v>1176.3522719173975</v>
      </c>
      <c r="F31" s="96">
        <f t="shared" si="2"/>
        <v>1858.5318391856881</v>
      </c>
      <c r="G31" s="96">
        <f t="shared" si="3"/>
        <v>208725.0530414028</v>
      </c>
      <c r="O31" s="176">
        <f t="shared" si="13"/>
        <v>44501</v>
      </c>
      <c r="P31" s="152">
        <v>11</v>
      </c>
      <c r="Q31" s="157">
        <f t="shared" si="4"/>
        <v>283282.13262072572</v>
      </c>
      <c r="R31" s="177">
        <f t="shared" si="10"/>
        <v>920.66693101735837</v>
      </c>
      <c r="S31" s="177">
        <f t="shared" si="11"/>
        <v>1726.4123833647977</v>
      </c>
      <c r="T31" s="177">
        <f t="shared" si="5"/>
        <v>2647.0793143821561</v>
      </c>
      <c r="U31" s="177">
        <f t="shared" si="6"/>
        <v>281555.72023736092</v>
      </c>
    </row>
    <row r="32" spans="1:21" x14ac:dyDescent="0.25">
      <c r="A32" s="94">
        <f t="shared" si="12"/>
        <v>44531</v>
      </c>
      <c r="B32" s="95">
        <v>12</v>
      </c>
      <c r="C32" s="82">
        <f t="shared" si="7"/>
        <v>208725.0530414028</v>
      </c>
      <c r="D32" s="96">
        <f t="shared" si="8"/>
        <v>678.35642238455898</v>
      </c>
      <c r="E32" s="96">
        <f t="shared" si="9"/>
        <v>1180.1754168011291</v>
      </c>
      <c r="F32" s="96">
        <f t="shared" si="2"/>
        <v>1858.5318391856881</v>
      </c>
      <c r="G32" s="96">
        <f t="shared" si="3"/>
        <v>207544.87762460168</v>
      </c>
      <c r="O32" s="176">
        <f t="shared" si="13"/>
        <v>44531</v>
      </c>
      <c r="P32" s="152">
        <v>12</v>
      </c>
      <c r="Q32" s="157">
        <f t="shared" si="4"/>
        <v>281555.72023736092</v>
      </c>
      <c r="R32" s="177">
        <f t="shared" si="10"/>
        <v>915.05609077142299</v>
      </c>
      <c r="S32" s="177">
        <f t="shared" si="11"/>
        <v>1732.0232236107333</v>
      </c>
      <c r="T32" s="177">
        <f t="shared" si="5"/>
        <v>2647.0793143821566</v>
      </c>
      <c r="U32" s="177">
        <f t="shared" si="6"/>
        <v>279823.69701375021</v>
      </c>
    </row>
    <row r="33" spans="1:21" x14ac:dyDescent="0.25">
      <c r="A33" s="94">
        <f t="shared" si="12"/>
        <v>44562</v>
      </c>
      <c r="B33" s="95">
        <v>13</v>
      </c>
      <c r="C33" s="82">
        <f t="shared" si="7"/>
        <v>207544.87762460168</v>
      </c>
      <c r="D33" s="96">
        <f t="shared" si="8"/>
        <v>674.52085227995531</v>
      </c>
      <c r="E33" s="96">
        <f t="shared" si="9"/>
        <v>1184.0109869057328</v>
      </c>
      <c r="F33" s="96">
        <f t="shared" si="2"/>
        <v>1858.5318391856881</v>
      </c>
      <c r="G33" s="96">
        <f t="shared" si="3"/>
        <v>206360.86663769596</v>
      </c>
      <c r="O33" s="176">
        <f t="shared" si="13"/>
        <v>44562</v>
      </c>
      <c r="P33" s="152">
        <v>13</v>
      </c>
      <c r="Q33" s="157">
        <f t="shared" si="4"/>
        <v>279823.69701375021</v>
      </c>
      <c r="R33" s="177">
        <f t="shared" si="10"/>
        <v>909.42701529468798</v>
      </c>
      <c r="S33" s="177">
        <f t="shared" si="11"/>
        <v>1737.6522990874682</v>
      </c>
      <c r="T33" s="177">
        <f t="shared" si="5"/>
        <v>2647.0793143821561</v>
      </c>
      <c r="U33" s="177">
        <f t="shared" si="6"/>
        <v>278086.04471466271</v>
      </c>
    </row>
    <row r="34" spans="1:21" x14ac:dyDescent="0.25">
      <c r="A34" s="94">
        <f t="shared" si="12"/>
        <v>44593</v>
      </c>
      <c r="B34" s="95">
        <v>14</v>
      </c>
      <c r="C34" s="82">
        <f t="shared" si="7"/>
        <v>206360.86663769596</v>
      </c>
      <c r="D34" s="96">
        <f t="shared" si="8"/>
        <v>670.67281657251158</v>
      </c>
      <c r="E34" s="96">
        <f t="shared" si="9"/>
        <v>1187.8590226131764</v>
      </c>
      <c r="F34" s="96">
        <f t="shared" si="2"/>
        <v>1858.5318391856881</v>
      </c>
      <c r="G34" s="96">
        <f t="shared" si="3"/>
        <v>205173.00761508278</v>
      </c>
      <c r="O34" s="176">
        <f t="shared" si="13"/>
        <v>44593</v>
      </c>
      <c r="P34" s="152">
        <v>14</v>
      </c>
      <c r="Q34" s="157">
        <f t="shared" si="4"/>
        <v>278086.04471466271</v>
      </c>
      <c r="R34" s="177">
        <f t="shared" si="10"/>
        <v>903.77964532265355</v>
      </c>
      <c r="S34" s="177">
        <f t="shared" si="11"/>
        <v>1743.2996690595023</v>
      </c>
      <c r="T34" s="177">
        <f t="shared" si="5"/>
        <v>2647.0793143821556</v>
      </c>
      <c r="U34" s="177">
        <f t="shared" si="6"/>
        <v>276342.74504560319</v>
      </c>
    </row>
    <row r="35" spans="1:21" x14ac:dyDescent="0.25">
      <c r="A35" s="94">
        <f t="shared" si="12"/>
        <v>44621</v>
      </c>
      <c r="B35" s="95">
        <v>15</v>
      </c>
      <c r="C35" s="82">
        <f t="shared" si="7"/>
        <v>205173.00761508278</v>
      </c>
      <c r="D35" s="96">
        <f t="shared" si="8"/>
        <v>666.8122747490188</v>
      </c>
      <c r="E35" s="96">
        <f t="shared" si="9"/>
        <v>1191.7195644366693</v>
      </c>
      <c r="F35" s="96">
        <f t="shared" si="2"/>
        <v>1858.5318391856881</v>
      </c>
      <c r="G35" s="96">
        <f t="shared" si="3"/>
        <v>203981.28805064611</v>
      </c>
      <c r="O35" s="176">
        <f t="shared" si="13"/>
        <v>44621</v>
      </c>
      <c r="P35" s="152">
        <v>15</v>
      </c>
      <c r="Q35" s="157">
        <f t="shared" si="4"/>
        <v>276342.74504560319</v>
      </c>
      <c r="R35" s="177">
        <f t="shared" si="10"/>
        <v>898.11392139821021</v>
      </c>
      <c r="S35" s="177">
        <f t="shared" si="11"/>
        <v>1748.9653929839458</v>
      </c>
      <c r="T35" s="177">
        <f t="shared" si="5"/>
        <v>2647.0793143821561</v>
      </c>
      <c r="U35" s="177">
        <f t="shared" si="6"/>
        <v>274593.77965261927</v>
      </c>
    </row>
    <row r="36" spans="1:21" x14ac:dyDescent="0.25">
      <c r="A36" s="94">
        <f t="shared" si="12"/>
        <v>44652</v>
      </c>
      <c r="B36" s="95">
        <v>16</v>
      </c>
      <c r="C36" s="82">
        <f t="shared" si="7"/>
        <v>203981.28805064611</v>
      </c>
      <c r="D36" s="96">
        <f t="shared" si="8"/>
        <v>662.93918616459962</v>
      </c>
      <c r="E36" s="96">
        <f t="shared" si="9"/>
        <v>1195.5926530210884</v>
      </c>
      <c r="F36" s="96">
        <f t="shared" si="2"/>
        <v>1858.5318391856881</v>
      </c>
      <c r="G36" s="96">
        <f t="shared" si="3"/>
        <v>202785.69539762501</v>
      </c>
      <c r="O36" s="176">
        <f t="shared" si="13"/>
        <v>44652</v>
      </c>
      <c r="P36" s="152">
        <v>16</v>
      </c>
      <c r="Q36" s="157">
        <f t="shared" si="4"/>
        <v>274593.77965261927</v>
      </c>
      <c r="R36" s="177">
        <f t="shared" si="10"/>
        <v>892.42978387101243</v>
      </c>
      <c r="S36" s="177">
        <f t="shared" si="11"/>
        <v>1754.6495305111434</v>
      </c>
      <c r="T36" s="177">
        <f t="shared" si="5"/>
        <v>2647.0793143821556</v>
      </c>
      <c r="U36" s="177">
        <f t="shared" si="6"/>
        <v>272839.13012210815</v>
      </c>
    </row>
    <row r="37" spans="1:21" x14ac:dyDescent="0.25">
      <c r="A37" s="94">
        <f t="shared" si="12"/>
        <v>44682</v>
      </c>
      <c r="B37" s="95">
        <v>17</v>
      </c>
      <c r="C37" s="82">
        <f t="shared" si="7"/>
        <v>202785.69539762501</v>
      </c>
      <c r="D37" s="96">
        <f t="shared" si="8"/>
        <v>659.053510042281</v>
      </c>
      <c r="E37" s="96">
        <f t="shared" si="9"/>
        <v>1199.4783291434067</v>
      </c>
      <c r="F37" s="96">
        <f t="shared" si="2"/>
        <v>1858.5318391856877</v>
      </c>
      <c r="G37" s="96">
        <f t="shared" si="3"/>
        <v>201586.21706848161</v>
      </c>
      <c r="O37" s="176">
        <f t="shared" si="13"/>
        <v>44682</v>
      </c>
      <c r="P37" s="152">
        <v>17</v>
      </c>
      <c r="Q37" s="157">
        <f t="shared" si="4"/>
        <v>272839.13012210815</v>
      </c>
      <c r="R37" s="177">
        <f t="shared" si="10"/>
        <v>886.72717289685124</v>
      </c>
      <c r="S37" s="177">
        <f t="shared" si="11"/>
        <v>1760.3521414853046</v>
      </c>
      <c r="T37" s="177">
        <f t="shared" si="5"/>
        <v>2647.0793143821556</v>
      </c>
      <c r="U37" s="177">
        <f t="shared" si="6"/>
        <v>271078.77798062284</v>
      </c>
    </row>
    <row r="38" spans="1:21" x14ac:dyDescent="0.25">
      <c r="A38" s="94">
        <f t="shared" si="12"/>
        <v>44713</v>
      </c>
      <c r="B38" s="95">
        <v>18</v>
      </c>
      <c r="C38" s="82">
        <f t="shared" si="7"/>
        <v>201586.21706848161</v>
      </c>
      <c r="D38" s="96">
        <f t="shared" si="8"/>
        <v>655.15520547256506</v>
      </c>
      <c r="E38" s="96">
        <f t="shared" si="9"/>
        <v>1203.3766337131231</v>
      </c>
      <c r="F38" s="96">
        <f t="shared" si="2"/>
        <v>1858.5318391856881</v>
      </c>
      <c r="G38" s="96">
        <f t="shared" si="3"/>
        <v>200382.8404347685</v>
      </c>
      <c r="O38" s="176">
        <f t="shared" si="13"/>
        <v>44713</v>
      </c>
      <c r="P38" s="152">
        <v>18</v>
      </c>
      <c r="Q38" s="157">
        <f t="shared" si="4"/>
        <v>271078.77798062284</v>
      </c>
      <c r="R38" s="177">
        <f t="shared" si="10"/>
        <v>881.00602843702404</v>
      </c>
      <c r="S38" s="177">
        <f t="shared" si="11"/>
        <v>1766.0732859451323</v>
      </c>
      <c r="T38" s="177">
        <f t="shared" si="5"/>
        <v>2647.0793143821566</v>
      </c>
      <c r="U38" s="177">
        <f t="shared" si="6"/>
        <v>269312.70469467773</v>
      </c>
    </row>
    <row r="39" spans="1:21" x14ac:dyDescent="0.25">
      <c r="A39" s="94">
        <f t="shared" si="12"/>
        <v>44743</v>
      </c>
      <c r="B39" s="95">
        <v>19</v>
      </c>
      <c r="C39" s="82">
        <f t="shared" si="7"/>
        <v>200382.8404347685</v>
      </c>
      <c r="D39" s="96">
        <f t="shared" si="8"/>
        <v>651.24423141299735</v>
      </c>
      <c r="E39" s="96">
        <f t="shared" si="9"/>
        <v>1207.2876077726905</v>
      </c>
      <c r="F39" s="96">
        <f t="shared" si="2"/>
        <v>1858.5318391856879</v>
      </c>
      <c r="G39" s="96">
        <f t="shared" si="3"/>
        <v>199175.55282699582</v>
      </c>
      <c r="O39" s="176">
        <f t="shared" si="13"/>
        <v>44743</v>
      </c>
      <c r="P39" s="152">
        <v>19</v>
      </c>
      <c r="Q39" s="157">
        <f t="shared" si="4"/>
        <v>269312.70469467773</v>
      </c>
      <c r="R39" s="177">
        <f t="shared" si="10"/>
        <v>875.26629025770239</v>
      </c>
      <c r="S39" s="177">
        <f t="shared" si="11"/>
        <v>1771.8130241244537</v>
      </c>
      <c r="T39" s="177">
        <f t="shared" si="5"/>
        <v>2647.0793143821561</v>
      </c>
      <c r="U39" s="177">
        <f t="shared" si="6"/>
        <v>267540.89167055325</v>
      </c>
    </row>
    <row r="40" spans="1:21" x14ac:dyDescent="0.25">
      <c r="A40" s="94">
        <f t="shared" si="12"/>
        <v>44774</v>
      </c>
      <c r="B40" s="95">
        <v>20</v>
      </c>
      <c r="C40" s="82">
        <f t="shared" si="7"/>
        <v>199175.55282699582</v>
      </c>
      <c r="D40" s="96">
        <f t="shared" si="8"/>
        <v>647.32054668773617</v>
      </c>
      <c r="E40" s="96">
        <f t="shared" si="9"/>
        <v>1211.2112924979519</v>
      </c>
      <c r="F40" s="96">
        <f t="shared" si="2"/>
        <v>1858.5318391856881</v>
      </c>
      <c r="G40" s="96">
        <f t="shared" si="3"/>
        <v>197964.34153449786</v>
      </c>
      <c r="O40" s="176">
        <f t="shared" si="13"/>
        <v>44774</v>
      </c>
      <c r="P40" s="152">
        <v>20</v>
      </c>
      <c r="Q40" s="157">
        <f t="shared" si="4"/>
        <v>267540.89167055325</v>
      </c>
      <c r="R40" s="177">
        <f t="shared" si="10"/>
        <v>869.50789792929777</v>
      </c>
      <c r="S40" s="177">
        <f t="shared" si="11"/>
        <v>1777.5714164528583</v>
      </c>
      <c r="T40" s="177">
        <f t="shared" si="5"/>
        <v>2647.0793143821561</v>
      </c>
      <c r="U40" s="177">
        <f t="shared" si="6"/>
        <v>265763.32025410037</v>
      </c>
    </row>
    <row r="41" spans="1:21" x14ac:dyDescent="0.25">
      <c r="A41" s="94">
        <f t="shared" si="12"/>
        <v>44805</v>
      </c>
      <c r="B41" s="95">
        <v>21</v>
      </c>
      <c r="C41" s="82">
        <f t="shared" si="7"/>
        <v>197964.34153449786</v>
      </c>
      <c r="D41" s="96">
        <f t="shared" si="8"/>
        <v>643.38410998711777</v>
      </c>
      <c r="E41" s="96">
        <f t="shared" si="9"/>
        <v>1215.1477291985702</v>
      </c>
      <c r="F41" s="96">
        <f t="shared" si="2"/>
        <v>1858.5318391856881</v>
      </c>
      <c r="G41" s="96">
        <f t="shared" si="3"/>
        <v>196749.19380529929</v>
      </c>
      <c r="O41" s="176">
        <f t="shared" si="13"/>
        <v>44805</v>
      </c>
      <c r="P41" s="152">
        <v>21</v>
      </c>
      <c r="Q41" s="157">
        <f t="shared" si="4"/>
        <v>265763.32025410037</v>
      </c>
      <c r="R41" s="177">
        <f t="shared" si="10"/>
        <v>863.73079082582615</v>
      </c>
      <c r="S41" s="177">
        <f t="shared" si="11"/>
        <v>1783.3485235563303</v>
      </c>
      <c r="T41" s="177">
        <f t="shared" si="5"/>
        <v>2647.0793143821566</v>
      </c>
      <c r="U41" s="177">
        <f t="shared" si="6"/>
        <v>263979.97173054406</v>
      </c>
    </row>
    <row r="42" spans="1:21" x14ac:dyDescent="0.25">
      <c r="A42" s="94">
        <f t="shared" si="12"/>
        <v>44835</v>
      </c>
      <c r="B42" s="95">
        <v>22</v>
      </c>
      <c r="C42" s="82">
        <f t="shared" si="7"/>
        <v>196749.19380529929</v>
      </c>
      <c r="D42" s="96">
        <f t="shared" si="8"/>
        <v>639.43487986722243</v>
      </c>
      <c r="E42" s="96">
        <f t="shared" si="9"/>
        <v>1219.0969593184657</v>
      </c>
      <c r="F42" s="96">
        <f t="shared" si="2"/>
        <v>1858.5318391856881</v>
      </c>
      <c r="G42" s="96">
        <f t="shared" si="3"/>
        <v>195530.09684598082</v>
      </c>
      <c r="O42" s="176">
        <f t="shared" si="13"/>
        <v>44835</v>
      </c>
      <c r="P42" s="152">
        <v>22</v>
      </c>
      <c r="Q42" s="157">
        <f t="shared" si="4"/>
        <v>263979.97173054406</v>
      </c>
      <c r="R42" s="177">
        <f t="shared" si="10"/>
        <v>857.93490812426796</v>
      </c>
      <c r="S42" s="177">
        <f t="shared" si="11"/>
        <v>1789.144406257888</v>
      </c>
      <c r="T42" s="177">
        <f t="shared" si="5"/>
        <v>2647.0793143821561</v>
      </c>
      <c r="U42" s="177">
        <f t="shared" si="6"/>
        <v>262190.82732428616</v>
      </c>
    </row>
    <row r="43" spans="1:21" x14ac:dyDescent="0.25">
      <c r="A43" s="94">
        <f t="shared" si="12"/>
        <v>44866</v>
      </c>
      <c r="B43" s="95">
        <v>23</v>
      </c>
      <c r="C43" s="82">
        <f t="shared" si="7"/>
        <v>195530.09684598082</v>
      </c>
      <c r="D43" s="96">
        <f t="shared" si="8"/>
        <v>635.47281474943736</v>
      </c>
      <c r="E43" s="96">
        <f t="shared" si="9"/>
        <v>1223.0590244362506</v>
      </c>
      <c r="F43" s="96">
        <f t="shared" si="2"/>
        <v>1858.5318391856881</v>
      </c>
      <c r="G43" s="96">
        <f t="shared" si="3"/>
        <v>194307.03782154457</v>
      </c>
      <c r="O43" s="176">
        <f t="shared" si="13"/>
        <v>44866</v>
      </c>
      <c r="P43" s="152">
        <v>23</v>
      </c>
      <c r="Q43" s="157">
        <f t="shared" si="4"/>
        <v>262190.82732428616</v>
      </c>
      <c r="R43" s="177">
        <f t="shared" si="10"/>
        <v>852.12018880392975</v>
      </c>
      <c r="S43" s="177">
        <f t="shared" si="11"/>
        <v>1794.9591255782261</v>
      </c>
      <c r="T43" s="177">
        <f t="shared" si="5"/>
        <v>2647.0793143821556</v>
      </c>
      <c r="U43" s="177">
        <f t="shared" si="6"/>
        <v>260395.86819870793</v>
      </c>
    </row>
    <row r="44" spans="1:21" x14ac:dyDescent="0.25">
      <c r="A44" s="94">
        <f t="shared" si="12"/>
        <v>44896</v>
      </c>
      <c r="B44" s="95">
        <v>24</v>
      </c>
      <c r="C44" s="82">
        <f t="shared" si="7"/>
        <v>194307.03782154457</v>
      </c>
      <c r="D44" s="96">
        <f t="shared" si="8"/>
        <v>631.49787292001963</v>
      </c>
      <c r="E44" s="96">
        <f t="shared" si="9"/>
        <v>1227.0339662656684</v>
      </c>
      <c r="F44" s="96">
        <f t="shared" si="2"/>
        <v>1858.5318391856881</v>
      </c>
      <c r="G44" s="96">
        <f t="shared" si="3"/>
        <v>193080.00385527889</v>
      </c>
      <c r="O44" s="176">
        <f t="shared" si="13"/>
        <v>44896</v>
      </c>
      <c r="P44" s="152">
        <v>24</v>
      </c>
      <c r="Q44" s="157">
        <f t="shared" si="4"/>
        <v>260395.86819870793</v>
      </c>
      <c r="R44" s="177">
        <f t="shared" si="10"/>
        <v>846.28657164580068</v>
      </c>
      <c r="S44" s="177">
        <f t="shared" si="11"/>
        <v>1800.7927427363552</v>
      </c>
      <c r="T44" s="177">
        <f t="shared" si="5"/>
        <v>2647.0793143821556</v>
      </c>
      <c r="U44" s="177">
        <f t="shared" si="6"/>
        <v>258595.07545597159</v>
      </c>
    </row>
    <row r="45" spans="1:21" x14ac:dyDescent="0.25">
      <c r="A45" s="94">
        <f t="shared" si="12"/>
        <v>44927</v>
      </c>
      <c r="B45" s="95">
        <v>25</v>
      </c>
      <c r="C45" s="82">
        <f t="shared" si="7"/>
        <v>193080.00385527889</v>
      </c>
      <c r="D45" s="96">
        <f t="shared" si="8"/>
        <v>627.51001252965614</v>
      </c>
      <c r="E45" s="96">
        <f t="shared" si="9"/>
        <v>1231.0218266560316</v>
      </c>
      <c r="F45" s="96">
        <f t="shared" si="2"/>
        <v>1858.5318391856877</v>
      </c>
      <c r="G45" s="96">
        <f t="shared" si="3"/>
        <v>191848.98202862285</v>
      </c>
      <c r="O45" s="176">
        <f t="shared" si="13"/>
        <v>44927</v>
      </c>
      <c r="P45" s="152">
        <v>25</v>
      </c>
      <c r="Q45" s="157">
        <f t="shared" si="4"/>
        <v>258595.07545597159</v>
      </c>
      <c r="R45" s="177">
        <f t="shared" si="10"/>
        <v>840.43399523190737</v>
      </c>
      <c r="S45" s="177">
        <f t="shared" si="11"/>
        <v>1806.6453191502485</v>
      </c>
      <c r="T45" s="177">
        <f t="shared" si="5"/>
        <v>2647.0793143821556</v>
      </c>
      <c r="U45" s="177">
        <f t="shared" si="6"/>
        <v>256788.43013682135</v>
      </c>
    </row>
    <row r="46" spans="1:21" x14ac:dyDescent="0.25">
      <c r="A46" s="94">
        <f t="shared" si="12"/>
        <v>44958</v>
      </c>
      <c r="B46" s="95">
        <v>26</v>
      </c>
      <c r="C46" s="82">
        <f t="shared" si="7"/>
        <v>191848.98202862285</v>
      </c>
      <c r="D46" s="96">
        <f t="shared" si="8"/>
        <v>623.50919159302418</v>
      </c>
      <c r="E46" s="96">
        <f t="shared" si="9"/>
        <v>1235.022647592664</v>
      </c>
      <c r="F46" s="96">
        <f t="shared" si="2"/>
        <v>1858.5318391856881</v>
      </c>
      <c r="G46" s="96">
        <f t="shared" si="3"/>
        <v>190613.95938103017</v>
      </c>
      <c r="O46" s="176">
        <f t="shared" si="13"/>
        <v>44958</v>
      </c>
      <c r="P46" s="152">
        <v>26</v>
      </c>
      <c r="Q46" s="157">
        <f t="shared" si="4"/>
        <v>256788.43013682135</v>
      </c>
      <c r="R46" s="177">
        <f t="shared" si="10"/>
        <v>834.5623979446691</v>
      </c>
      <c r="S46" s="177">
        <f t="shared" si="11"/>
        <v>1812.516916437487</v>
      </c>
      <c r="T46" s="177">
        <f t="shared" si="5"/>
        <v>2647.0793143821561</v>
      </c>
      <c r="U46" s="177">
        <f t="shared" si="6"/>
        <v>254975.91322038387</v>
      </c>
    </row>
    <row r="47" spans="1:21" x14ac:dyDescent="0.25">
      <c r="A47" s="94">
        <f t="shared" si="12"/>
        <v>44986</v>
      </c>
      <c r="B47" s="95">
        <v>27</v>
      </c>
      <c r="C47" s="82">
        <f t="shared" si="7"/>
        <v>190613.95938103017</v>
      </c>
      <c r="D47" s="96">
        <f t="shared" si="8"/>
        <v>619.49536798834799</v>
      </c>
      <c r="E47" s="96">
        <f t="shared" si="9"/>
        <v>1239.03647119734</v>
      </c>
      <c r="F47" s="96">
        <f t="shared" si="2"/>
        <v>1858.5318391856881</v>
      </c>
      <c r="G47" s="96">
        <f t="shared" si="3"/>
        <v>189374.92290983282</v>
      </c>
      <c r="O47" s="176">
        <f t="shared" si="13"/>
        <v>44986</v>
      </c>
      <c r="P47" s="152">
        <v>27</v>
      </c>
      <c r="Q47" s="157">
        <f t="shared" si="4"/>
        <v>254975.91322038387</v>
      </c>
      <c r="R47" s="177">
        <f t="shared" si="10"/>
        <v>828.67171796624734</v>
      </c>
      <c r="S47" s="177">
        <f t="shared" si="11"/>
        <v>1818.4075964159088</v>
      </c>
      <c r="T47" s="177">
        <f t="shared" si="5"/>
        <v>2647.0793143821561</v>
      </c>
      <c r="U47" s="177">
        <f t="shared" si="6"/>
        <v>253157.50562396797</v>
      </c>
    </row>
    <row r="48" spans="1:21" x14ac:dyDescent="0.25">
      <c r="A48" s="94">
        <f t="shared" si="12"/>
        <v>45017</v>
      </c>
      <c r="B48" s="95">
        <v>28</v>
      </c>
      <c r="C48" s="82">
        <f t="shared" si="7"/>
        <v>189374.92290983282</v>
      </c>
      <c r="D48" s="96">
        <f t="shared" si="8"/>
        <v>615.46849945695658</v>
      </c>
      <c r="E48" s="96">
        <f t="shared" si="9"/>
        <v>1243.0633397287313</v>
      </c>
      <c r="F48" s="96">
        <f t="shared" si="2"/>
        <v>1858.5318391856879</v>
      </c>
      <c r="G48" s="96">
        <f t="shared" si="3"/>
        <v>188131.85957010408</v>
      </c>
      <c r="O48" s="176">
        <f t="shared" si="13"/>
        <v>45017</v>
      </c>
      <c r="P48" s="152">
        <v>28</v>
      </c>
      <c r="Q48" s="157">
        <f t="shared" si="4"/>
        <v>253157.50562396797</v>
      </c>
      <c r="R48" s="177">
        <f t="shared" si="10"/>
        <v>822.76189327789552</v>
      </c>
      <c r="S48" s="177">
        <f t="shared" si="11"/>
        <v>1824.3174211042606</v>
      </c>
      <c r="T48" s="177">
        <f t="shared" si="5"/>
        <v>2647.0793143821561</v>
      </c>
      <c r="U48" s="177">
        <f t="shared" si="6"/>
        <v>251333.1882028637</v>
      </c>
    </row>
    <row r="49" spans="1:21" x14ac:dyDescent="0.25">
      <c r="A49" s="94">
        <f t="shared" si="12"/>
        <v>45047</v>
      </c>
      <c r="B49" s="95">
        <v>29</v>
      </c>
      <c r="C49" s="82">
        <f t="shared" si="7"/>
        <v>188131.85957010408</v>
      </c>
      <c r="D49" s="96">
        <f t="shared" si="8"/>
        <v>611.4285436028382</v>
      </c>
      <c r="E49" s="96">
        <f t="shared" si="9"/>
        <v>1247.1032955828498</v>
      </c>
      <c r="F49" s="96">
        <f t="shared" si="2"/>
        <v>1858.5318391856881</v>
      </c>
      <c r="G49" s="96">
        <f t="shared" si="3"/>
        <v>186884.75627452123</v>
      </c>
      <c r="O49" s="176">
        <f t="shared" si="13"/>
        <v>45047</v>
      </c>
      <c r="P49" s="152">
        <v>29</v>
      </c>
      <c r="Q49" s="157">
        <f t="shared" si="4"/>
        <v>251333.1882028637</v>
      </c>
      <c r="R49" s="177">
        <f t="shared" si="10"/>
        <v>816.83286165930679</v>
      </c>
      <c r="S49" s="177">
        <f t="shared" si="11"/>
        <v>1830.2464527228492</v>
      </c>
      <c r="T49" s="177">
        <f t="shared" si="5"/>
        <v>2647.0793143821561</v>
      </c>
      <c r="U49" s="177">
        <f t="shared" si="6"/>
        <v>249502.94175014086</v>
      </c>
    </row>
    <row r="50" spans="1:21" x14ac:dyDescent="0.25">
      <c r="A50" s="94">
        <f t="shared" si="12"/>
        <v>45078</v>
      </c>
      <c r="B50" s="95">
        <v>30</v>
      </c>
      <c r="C50" s="82">
        <f t="shared" si="7"/>
        <v>186884.75627452123</v>
      </c>
      <c r="D50" s="96">
        <f t="shared" si="8"/>
        <v>607.37545789219394</v>
      </c>
      <c r="E50" s="96">
        <f t="shared" si="9"/>
        <v>1251.1563812934942</v>
      </c>
      <c r="F50" s="96">
        <f t="shared" si="2"/>
        <v>1858.5318391856881</v>
      </c>
      <c r="G50" s="96">
        <f t="shared" si="3"/>
        <v>185633.59989322774</v>
      </c>
      <c r="O50" s="176">
        <f t="shared" si="13"/>
        <v>45078</v>
      </c>
      <c r="P50" s="152">
        <v>30</v>
      </c>
      <c r="Q50" s="157">
        <f t="shared" si="4"/>
        <v>249502.94175014086</v>
      </c>
      <c r="R50" s="177">
        <f t="shared" si="10"/>
        <v>810.88456068795745</v>
      </c>
      <c r="S50" s="177">
        <f t="shared" si="11"/>
        <v>1836.1947536941987</v>
      </c>
      <c r="T50" s="177">
        <f t="shared" si="5"/>
        <v>2647.0793143821561</v>
      </c>
      <c r="U50" s="177">
        <f t="shared" si="6"/>
        <v>247666.74699644666</v>
      </c>
    </row>
    <row r="51" spans="1:21" x14ac:dyDescent="0.25">
      <c r="A51" s="94">
        <f t="shared" si="12"/>
        <v>45108</v>
      </c>
      <c r="B51" s="95">
        <v>31</v>
      </c>
      <c r="C51" s="82">
        <f t="shared" si="7"/>
        <v>185633.59989322774</v>
      </c>
      <c r="D51" s="96">
        <f t="shared" si="8"/>
        <v>603.30919965299006</v>
      </c>
      <c r="E51" s="96">
        <f t="shared" si="9"/>
        <v>1255.2226395326979</v>
      </c>
      <c r="F51" s="96">
        <f t="shared" si="2"/>
        <v>1858.5318391856881</v>
      </c>
      <c r="G51" s="96">
        <f t="shared" si="3"/>
        <v>184378.37725369504</v>
      </c>
      <c r="O51" s="176">
        <f t="shared" si="13"/>
        <v>45108</v>
      </c>
      <c r="P51" s="152">
        <v>31</v>
      </c>
      <c r="Q51" s="157">
        <f t="shared" si="4"/>
        <v>247666.74699644666</v>
      </c>
      <c r="R51" s="177">
        <f t="shared" si="10"/>
        <v>804.91692773845136</v>
      </c>
      <c r="S51" s="177">
        <f t="shared" si="11"/>
        <v>1842.1623866437048</v>
      </c>
      <c r="T51" s="177">
        <f t="shared" si="5"/>
        <v>2647.0793143821561</v>
      </c>
      <c r="U51" s="177">
        <f t="shared" si="6"/>
        <v>245824.58460980296</v>
      </c>
    </row>
    <row r="52" spans="1:21" x14ac:dyDescent="0.25">
      <c r="A52" s="94">
        <f t="shared" si="12"/>
        <v>45139</v>
      </c>
      <c r="B52" s="95">
        <v>32</v>
      </c>
      <c r="C52" s="82">
        <f t="shared" si="7"/>
        <v>184378.37725369504</v>
      </c>
      <c r="D52" s="96">
        <f t="shared" si="8"/>
        <v>599.22972607450879</v>
      </c>
      <c r="E52" s="96">
        <f t="shared" si="9"/>
        <v>1259.3021131111793</v>
      </c>
      <c r="F52" s="96">
        <f t="shared" si="2"/>
        <v>1858.5318391856881</v>
      </c>
      <c r="G52" s="96">
        <f t="shared" si="3"/>
        <v>183119.07514058385</v>
      </c>
      <c r="O52" s="176">
        <f t="shared" si="13"/>
        <v>45139</v>
      </c>
      <c r="P52" s="152">
        <v>32</v>
      </c>
      <c r="Q52" s="157">
        <f t="shared" si="4"/>
        <v>245824.58460980296</v>
      </c>
      <c r="R52" s="177">
        <f t="shared" si="10"/>
        <v>798.92989998185931</v>
      </c>
      <c r="S52" s="177">
        <f t="shared" si="11"/>
        <v>1848.1494144002968</v>
      </c>
      <c r="T52" s="177">
        <f t="shared" si="5"/>
        <v>2647.0793143821561</v>
      </c>
      <c r="U52" s="177">
        <f t="shared" si="6"/>
        <v>243976.43519540265</v>
      </c>
    </row>
    <row r="53" spans="1:21" x14ac:dyDescent="0.25">
      <c r="A53" s="94">
        <f t="shared" si="12"/>
        <v>45170</v>
      </c>
      <c r="B53" s="95">
        <v>33</v>
      </c>
      <c r="C53" s="82">
        <f t="shared" si="7"/>
        <v>183119.07514058385</v>
      </c>
      <c r="D53" s="96">
        <f t="shared" si="8"/>
        <v>595.1369942068975</v>
      </c>
      <c r="E53" s="96">
        <f t="shared" si="9"/>
        <v>1263.3948449787906</v>
      </c>
      <c r="F53" s="96">
        <f t="shared" si="2"/>
        <v>1858.5318391856881</v>
      </c>
      <c r="G53" s="96">
        <f t="shared" si="3"/>
        <v>181855.68029560507</v>
      </c>
      <c r="O53" s="176">
        <f t="shared" si="13"/>
        <v>45170</v>
      </c>
      <c r="P53" s="152">
        <v>33</v>
      </c>
      <c r="Q53" s="157">
        <f t="shared" si="4"/>
        <v>243976.43519540265</v>
      </c>
      <c r="R53" s="177">
        <f t="shared" si="10"/>
        <v>792.92341438505832</v>
      </c>
      <c r="S53" s="177">
        <f t="shared" si="11"/>
        <v>1854.155899997098</v>
      </c>
      <c r="T53" s="177">
        <f t="shared" si="5"/>
        <v>2647.0793143821566</v>
      </c>
      <c r="U53" s="177">
        <f t="shared" ref="U53:U84" si="14">Q53-S53</f>
        <v>242122.27929540555</v>
      </c>
    </row>
    <row r="54" spans="1:21" x14ac:dyDescent="0.25">
      <c r="A54" s="94">
        <f t="shared" si="12"/>
        <v>45200</v>
      </c>
      <c r="B54" s="95">
        <v>34</v>
      </c>
      <c r="C54" s="82">
        <f t="shared" si="7"/>
        <v>181855.68029560507</v>
      </c>
      <c r="D54" s="96">
        <f t="shared" si="8"/>
        <v>591.03096096071647</v>
      </c>
      <c r="E54" s="96">
        <f t="shared" si="9"/>
        <v>1267.5008782249715</v>
      </c>
      <c r="F54" s="96">
        <f t="shared" si="2"/>
        <v>1858.5318391856881</v>
      </c>
      <c r="G54" s="96">
        <f t="shared" si="3"/>
        <v>180588.1794173801</v>
      </c>
      <c r="O54" s="176">
        <f t="shared" si="13"/>
        <v>45200</v>
      </c>
      <c r="P54" s="152">
        <v>34</v>
      </c>
      <c r="Q54" s="157">
        <f t="shared" ref="Q54:Q85" si="15">U53</f>
        <v>242122.27929540555</v>
      </c>
      <c r="R54" s="177">
        <f t="shared" si="10"/>
        <v>786.8974077100678</v>
      </c>
      <c r="S54" s="177">
        <f t="shared" si="11"/>
        <v>1860.1819066720882</v>
      </c>
      <c r="T54" s="177">
        <f t="shared" si="5"/>
        <v>2647.0793143821561</v>
      </c>
      <c r="U54" s="177">
        <f t="shared" si="14"/>
        <v>240262.09738873347</v>
      </c>
    </row>
    <row r="55" spans="1:21" x14ac:dyDescent="0.25">
      <c r="A55" s="94">
        <f t="shared" si="12"/>
        <v>45231</v>
      </c>
      <c r="B55" s="95">
        <v>35</v>
      </c>
      <c r="C55" s="82">
        <f t="shared" si="7"/>
        <v>180588.1794173801</v>
      </c>
      <c r="D55" s="96">
        <f t="shared" si="8"/>
        <v>586.91158310648518</v>
      </c>
      <c r="E55" s="96">
        <f t="shared" si="9"/>
        <v>1271.6202560792028</v>
      </c>
      <c r="F55" s="96">
        <f t="shared" si="2"/>
        <v>1858.5318391856881</v>
      </c>
      <c r="G55" s="96">
        <f t="shared" si="3"/>
        <v>179316.55916130089</v>
      </c>
      <c r="O55" s="176">
        <f t="shared" si="13"/>
        <v>45231</v>
      </c>
      <c r="P55" s="152">
        <v>35</v>
      </c>
      <c r="Q55" s="157">
        <f t="shared" si="15"/>
        <v>240262.09738873347</v>
      </c>
      <c r="R55" s="177">
        <f t="shared" si="10"/>
        <v>780.8518165133836</v>
      </c>
      <c r="S55" s="177">
        <f t="shared" si="11"/>
        <v>1866.2274978687728</v>
      </c>
      <c r="T55" s="177">
        <f t="shared" si="5"/>
        <v>2647.0793143821566</v>
      </c>
      <c r="U55" s="177">
        <f t="shared" si="14"/>
        <v>238395.86989086471</v>
      </c>
    </row>
    <row r="56" spans="1:21" x14ac:dyDescent="0.25">
      <c r="A56" s="94">
        <f t="shared" si="12"/>
        <v>45261</v>
      </c>
      <c r="B56" s="95">
        <v>36</v>
      </c>
      <c r="C56" s="82">
        <f t="shared" si="7"/>
        <v>179316.55916130089</v>
      </c>
      <c r="D56" s="96">
        <f t="shared" si="8"/>
        <v>582.77881727422789</v>
      </c>
      <c r="E56" s="96">
        <f t="shared" si="9"/>
        <v>1275.7530219114603</v>
      </c>
      <c r="F56" s="96">
        <f t="shared" si="2"/>
        <v>1858.5318391856881</v>
      </c>
      <c r="G56" s="96">
        <f t="shared" si="3"/>
        <v>178040.80613938943</v>
      </c>
      <c r="O56" s="176">
        <f t="shared" si="13"/>
        <v>45261</v>
      </c>
      <c r="P56" s="152">
        <v>36</v>
      </c>
      <c r="Q56" s="157">
        <f t="shared" si="15"/>
        <v>238395.86989086471</v>
      </c>
      <c r="R56" s="177">
        <f t="shared" si="10"/>
        <v>774.78657714530993</v>
      </c>
      <c r="S56" s="177">
        <f t="shared" si="11"/>
        <v>1872.2927372368461</v>
      </c>
      <c r="T56" s="177">
        <f t="shared" si="5"/>
        <v>2647.0793143821561</v>
      </c>
      <c r="U56" s="177">
        <f t="shared" si="14"/>
        <v>236523.57715362785</v>
      </c>
    </row>
    <row r="57" spans="1:21" x14ac:dyDescent="0.25">
      <c r="A57" s="94">
        <f t="shared" si="12"/>
        <v>45292</v>
      </c>
      <c r="B57" s="95">
        <v>37</v>
      </c>
      <c r="C57" s="82">
        <f t="shared" si="7"/>
        <v>178040.80613938943</v>
      </c>
      <c r="D57" s="96">
        <f t="shared" si="8"/>
        <v>578.63261995301559</v>
      </c>
      <c r="E57" s="96">
        <f t="shared" si="9"/>
        <v>1279.8992192326723</v>
      </c>
      <c r="F57" s="96">
        <f t="shared" si="2"/>
        <v>1858.5318391856879</v>
      </c>
      <c r="G57" s="96">
        <f t="shared" si="3"/>
        <v>176760.90692015676</v>
      </c>
      <c r="O57" s="176">
        <f t="shared" si="13"/>
        <v>45292</v>
      </c>
      <c r="P57" s="152">
        <v>37</v>
      </c>
      <c r="Q57" s="157">
        <f t="shared" si="15"/>
        <v>236523.57715362785</v>
      </c>
      <c r="R57" s="177">
        <f t="shared" si="10"/>
        <v>768.70162574929032</v>
      </c>
      <c r="S57" s="177">
        <f t="shared" si="11"/>
        <v>1878.3776886328658</v>
      </c>
      <c r="T57" s="177">
        <f t="shared" si="5"/>
        <v>2647.0793143821561</v>
      </c>
      <c r="U57" s="177">
        <f t="shared" si="14"/>
        <v>234645.19946499498</v>
      </c>
    </row>
    <row r="58" spans="1:21" x14ac:dyDescent="0.25">
      <c r="A58" s="94">
        <f t="shared" si="12"/>
        <v>45323</v>
      </c>
      <c r="B58" s="95">
        <v>38</v>
      </c>
      <c r="C58" s="82">
        <f t="shared" si="7"/>
        <v>176760.90692015676</v>
      </c>
      <c r="D58" s="96">
        <f t="shared" si="8"/>
        <v>574.47294749050934</v>
      </c>
      <c r="E58" s="96">
        <f t="shared" si="9"/>
        <v>1284.0588916951785</v>
      </c>
      <c r="F58" s="96">
        <f t="shared" si="2"/>
        <v>1858.5318391856879</v>
      </c>
      <c r="G58" s="96">
        <f t="shared" si="3"/>
        <v>175476.84802846159</v>
      </c>
      <c r="O58" s="176">
        <f t="shared" si="13"/>
        <v>45323</v>
      </c>
      <c r="P58" s="152">
        <v>38</v>
      </c>
      <c r="Q58" s="157">
        <f t="shared" si="15"/>
        <v>234645.19946499498</v>
      </c>
      <c r="R58" s="177">
        <f t="shared" si="10"/>
        <v>762.59689826123338</v>
      </c>
      <c r="S58" s="177">
        <f t="shared" si="11"/>
        <v>1884.4824161209224</v>
      </c>
      <c r="T58" s="177">
        <f t="shared" si="5"/>
        <v>2647.0793143821556</v>
      </c>
      <c r="U58" s="177">
        <f t="shared" si="14"/>
        <v>232760.71704887407</v>
      </c>
    </row>
    <row r="59" spans="1:21" x14ac:dyDescent="0.25">
      <c r="A59" s="94">
        <f t="shared" si="12"/>
        <v>45352</v>
      </c>
      <c r="B59" s="95">
        <v>39</v>
      </c>
      <c r="C59" s="82">
        <f t="shared" si="7"/>
        <v>175476.84802846159</v>
      </c>
      <c r="D59" s="96">
        <f t="shared" si="8"/>
        <v>570.29975609250005</v>
      </c>
      <c r="E59" s="96">
        <f t="shared" si="9"/>
        <v>1288.2320830931881</v>
      </c>
      <c r="F59" s="96">
        <f t="shared" si="2"/>
        <v>1858.5318391856881</v>
      </c>
      <c r="G59" s="96">
        <f t="shared" si="3"/>
        <v>174188.61594536839</v>
      </c>
      <c r="O59" s="176">
        <f t="shared" si="13"/>
        <v>45352</v>
      </c>
      <c r="P59" s="152">
        <v>39</v>
      </c>
      <c r="Q59" s="157">
        <f t="shared" si="15"/>
        <v>232760.71704887407</v>
      </c>
      <c r="R59" s="177">
        <f t="shared" si="10"/>
        <v>756.47233040884043</v>
      </c>
      <c r="S59" s="177">
        <f t="shared" si="11"/>
        <v>1890.6069839733159</v>
      </c>
      <c r="T59" s="177">
        <f t="shared" si="5"/>
        <v>2647.0793143821566</v>
      </c>
      <c r="U59" s="177">
        <f t="shared" si="14"/>
        <v>230870.11006490074</v>
      </c>
    </row>
    <row r="60" spans="1:21" x14ac:dyDescent="0.25">
      <c r="A60" s="94">
        <f t="shared" si="12"/>
        <v>45383</v>
      </c>
      <c r="B60" s="95">
        <v>40</v>
      </c>
      <c r="C60" s="82">
        <f t="shared" si="7"/>
        <v>174188.61594536839</v>
      </c>
      <c r="D60" s="96">
        <f t="shared" si="8"/>
        <v>566.11300182244725</v>
      </c>
      <c r="E60" s="96">
        <f t="shared" si="9"/>
        <v>1292.4188373632408</v>
      </c>
      <c r="F60" s="96">
        <f t="shared" si="2"/>
        <v>1858.5318391856881</v>
      </c>
      <c r="G60" s="96">
        <f t="shared" si="3"/>
        <v>172896.19710800514</v>
      </c>
      <c r="O60" s="176">
        <f t="shared" si="13"/>
        <v>45383</v>
      </c>
      <c r="P60" s="152">
        <v>40</v>
      </c>
      <c r="Q60" s="157">
        <f t="shared" si="15"/>
        <v>230870.11006490074</v>
      </c>
      <c r="R60" s="177">
        <f t="shared" si="10"/>
        <v>750.32785771092722</v>
      </c>
      <c r="S60" s="177">
        <f t="shared" si="11"/>
        <v>1896.7514566712287</v>
      </c>
      <c r="T60" s="177">
        <f t="shared" si="5"/>
        <v>2647.0793143821556</v>
      </c>
      <c r="U60" s="177">
        <f t="shared" si="14"/>
        <v>228973.35860822952</v>
      </c>
    </row>
    <row r="61" spans="1:21" x14ac:dyDescent="0.25">
      <c r="A61" s="94">
        <f t="shared" si="12"/>
        <v>45413</v>
      </c>
      <c r="B61" s="95">
        <v>41</v>
      </c>
      <c r="C61" s="82">
        <f t="shared" si="7"/>
        <v>172896.19710800514</v>
      </c>
      <c r="D61" s="96">
        <f t="shared" si="8"/>
        <v>561.91264060101662</v>
      </c>
      <c r="E61" s="96">
        <f t="shared" si="9"/>
        <v>1296.6191985846715</v>
      </c>
      <c r="F61" s="96">
        <f t="shared" si="2"/>
        <v>1858.5318391856881</v>
      </c>
      <c r="G61" s="96">
        <f t="shared" si="3"/>
        <v>171599.57790942048</v>
      </c>
      <c r="O61" s="176">
        <f t="shared" si="13"/>
        <v>45413</v>
      </c>
      <c r="P61" s="152">
        <v>41</v>
      </c>
      <c r="Q61" s="157">
        <f t="shared" si="15"/>
        <v>228973.35860822952</v>
      </c>
      <c r="R61" s="177">
        <f t="shared" si="10"/>
        <v>744.16341547674563</v>
      </c>
      <c r="S61" s="177">
        <f t="shared" si="11"/>
        <v>1902.9158989054108</v>
      </c>
      <c r="T61" s="177">
        <f t="shared" si="5"/>
        <v>2647.0793143821566</v>
      </c>
      <c r="U61" s="177">
        <f t="shared" si="14"/>
        <v>227070.44270932412</v>
      </c>
    </row>
    <row r="62" spans="1:21" x14ac:dyDescent="0.25">
      <c r="A62" s="94">
        <f t="shared" si="12"/>
        <v>45444</v>
      </c>
      <c r="B62" s="95">
        <v>42</v>
      </c>
      <c r="C62" s="82">
        <f t="shared" si="7"/>
        <v>171599.57790942048</v>
      </c>
      <c r="D62" s="96">
        <f t="shared" si="8"/>
        <v>557.6986282056165</v>
      </c>
      <c r="E62" s="96">
        <f t="shared" si="9"/>
        <v>1300.8332109800715</v>
      </c>
      <c r="F62" s="96">
        <f t="shared" si="2"/>
        <v>1858.5318391856881</v>
      </c>
      <c r="G62" s="96">
        <f t="shared" si="3"/>
        <v>170298.74469844039</v>
      </c>
      <c r="O62" s="176">
        <f t="shared" si="13"/>
        <v>45444</v>
      </c>
      <c r="P62" s="152">
        <v>42</v>
      </c>
      <c r="Q62" s="157">
        <f t="shared" si="15"/>
        <v>227070.44270932412</v>
      </c>
      <c r="R62" s="177">
        <f t="shared" si="10"/>
        <v>737.97893880530307</v>
      </c>
      <c r="S62" s="177">
        <f t="shared" si="11"/>
        <v>1909.1003755768531</v>
      </c>
      <c r="T62" s="177">
        <f t="shared" si="5"/>
        <v>2647.0793143821561</v>
      </c>
      <c r="U62" s="177">
        <f t="shared" si="14"/>
        <v>225161.34233374728</v>
      </c>
    </row>
    <row r="63" spans="1:21" x14ac:dyDescent="0.25">
      <c r="A63" s="94">
        <f t="shared" si="12"/>
        <v>45474</v>
      </c>
      <c r="B63" s="95">
        <v>43</v>
      </c>
      <c r="C63" s="82">
        <f t="shared" si="7"/>
        <v>170298.74469844039</v>
      </c>
      <c r="D63" s="96">
        <f t="shared" si="8"/>
        <v>553.4709202699313</v>
      </c>
      <c r="E63" s="96">
        <f t="shared" si="9"/>
        <v>1305.0609189157567</v>
      </c>
      <c r="F63" s="96">
        <f t="shared" si="2"/>
        <v>1858.5318391856881</v>
      </c>
      <c r="G63" s="96">
        <f t="shared" si="3"/>
        <v>168993.68377952464</v>
      </c>
      <c r="O63" s="176">
        <f t="shared" si="13"/>
        <v>45474</v>
      </c>
      <c r="P63" s="152">
        <v>43</v>
      </c>
      <c r="Q63" s="157">
        <f t="shared" si="15"/>
        <v>225161.34233374728</v>
      </c>
      <c r="R63" s="177">
        <f t="shared" si="10"/>
        <v>731.77436258467833</v>
      </c>
      <c r="S63" s="177">
        <f t="shared" si="11"/>
        <v>1915.3049517974778</v>
      </c>
      <c r="T63" s="177">
        <f t="shared" si="5"/>
        <v>2647.0793143821561</v>
      </c>
      <c r="U63" s="177">
        <f t="shared" si="14"/>
        <v>223246.03738194981</v>
      </c>
    </row>
    <row r="64" spans="1:21" x14ac:dyDescent="0.25">
      <c r="A64" s="94">
        <f t="shared" si="12"/>
        <v>45505</v>
      </c>
      <c r="B64" s="95">
        <v>44</v>
      </c>
      <c r="C64" s="82">
        <f t="shared" si="7"/>
        <v>168993.68377952464</v>
      </c>
      <c r="D64" s="96">
        <f t="shared" si="8"/>
        <v>549.22947228345504</v>
      </c>
      <c r="E64" s="96">
        <f t="shared" si="9"/>
        <v>1309.302366902233</v>
      </c>
      <c r="F64" s="96">
        <f t="shared" si="2"/>
        <v>1858.5318391856881</v>
      </c>
      <c r="G64" s="96">
        <f t="shared" si="3"/>
        <v>167684.3814126224</v>
      </c>
      <c r="O64" s="176">
        <f t="shared" si="13"/>
        <v>45505</v>
      </c>
      <c r="P64" s="152">
        <v>44</v>
      </c>
      <c r="Q64" s="157">
        <f t="shared" si="15"/>
        <v>223246.03738194981</v>
      </c>
      <c r="R64" s="177">
        <f t="shared" si="10"/>
        <v>725.54962149133655</v>
      </c>
      <c r="S64" s="177">
        <f t="shared" si="11"/>
        <v>1921.5296928908194</v>
      </c>
      <c r="T64" s="177">
        <f t="shared" si="5"/>
        <v>2647.0793143821561</v>
      </c>
      <c r="U64" s="177">
        <f t="shared" si="14"/>
        <v>221324.50768905898</v>
      </c>
    </row>
    <row r="65" spans="1:21" x14ac:dyDescent="0.25">
      <c r="A65" s="94">
        <f t="shared" si="12"/>
        <v>45536</v>
      </c>
      <c r="B65" s="95">
        <v>45</v>
      </c>
      <c r="C65" s="82">
        <f t="shared" si="7"/>
        <v>167684.3814126224</v>
      </c>
      <c r="D65" s="96">
        <f t="shared" si="8"/>
        <v>544.97423959102275</v>
      </c>
      <c r="E65" s="96">
        <f t="shared" si="9"/>
        <v>1313.5575995946651</v>
      </c>
      <c r="F65" s="96">
        <f t="shared" si="2"/>
        <v>1858.5318391856879</v>
      </c>
      <c r="G65" s="96">
        <f t="shared" si="3"/>
        <v>166370.82381302773</v>
      </c>
      <c r="O65" s="176">
        <f t="shared" si="13"/>
        <v>45536</v>
      </c>
      <c r="P65" s="152">
        <v>45</v>
      </c>
      <c r="Q65" s="157">
        <f t="shared" si="15"/>
        <v>221324.50768905898</v>
      </c>
      <c r="R65" s="177">
        <f t="shared" si="10"/>
        <v>719.30464998944137</v>
      </c>
      <c r="S65" s="177">
        <f t="shared" si="11"/>
        <v>1927.7746643927146</v>
      </c>
      <c r="T65" s="177">
        <f t="shared" si="5"/>
        <v>2647.0793143821561</v>
      </c>
      <c r="U65" s="177">
        <f t="shared" si="14"/>
        <v>219396.73302466626</v>
      </c>
    </row>
    <row r="66" spans="1:21" x14ac:dyDescent="0.25">
      <c r="A66" s="94">
        <f t="shared" si="12"/>
        <v>45566</v>
      </c>
      <c r="B66" s="95">
        <v>46</v>
      </c>
      <c r="C66" s="82">
        <f t="shared" si="7"/>
        <v>166370.82381302773</v>
      </c>
      <c r="D66" s="96">
        <f t="shared" si="8"/>
        <v>540.70517739234015</v>
      </c>
      <c r="E66" s="96">
        <f t="shared" si="9"/>
        <v>1317.8266617933477</v>
      </c>
      <c r="F66" s="96">
        <f t="shared" si="2"/>
        <v>1858.5318391856879</v>
      </c>
      <c r="G66" s="96">
        <f t="shared" si="3"/>
        <v>165052.99715123439</v>
      </c>
      <c r="O66" s="176">
        <f t="shared" si="13"/>
        <v>45566</v>
      </c>
      <c r="P66" s="152">
        <v>46</v>
      </c>
      <c r="Q66" s="157">
        <f t="shared" si="15"/>
        <v>219396.73302466626</v>
      </c>
      <c r="R66" s="177">
        <f t="shared" si="10"/>
        <v>713.03938233016504</v>
      </c>
      <c r="S66" s="177">
        <f t="shared" si="11"/>
        <v>1934.0399320519909</v>
      </c>
      <c r="T66" s="177">
        <f t="shared" si="5"/>
        <v>2647.0793143821561</v>
      </c>
      <c r="U66" s="177">
        <f t="shared" si="14"/>
        <v>217462.69309261427</v>
      </c>
    </row>
    <row r="67" spans="1:21" x14ac:dyDescent="0.25">
      <c r="A67" s="94">
        <f t="shared" si="12"/>
        <v>45597</v>
      </c>
      <c r="B67" s="95">
        <v>47</v>
      </c>
      <c r="C67" s="82">
        <f t="shared" si="7"/>
        <v>165052.99715123439</v>
      </c>
      <c r="D67" s="96">
        <f t="shared" si="8"/>
        <v>536.4222407415117</v>
      </c>
      <c r="E67" s="96">
        <f t="shared" si="9"/>
        <v>1322.1095984441763</v>
      </c>
      <c r="F67" s="96">
        <f t="shared" si="2"/>
        <v>1858.5318391856881</v>
      </c>
      <c r="G67" s="96">
        <f t="shared" si="3"/>
        <v>163730.88755279023</v>
      </c>
      <c r="O67" s="176">
        <f t="shared" si="13"/>
        <v>45597</v>
      </c>
      <c r="P67" s="152">
        <v>47</v>
      </c>
      <c r="Q67" s="157">
        <f t="shared" si="15"/>
        <v>217462.69309261427</v>
      </c>
      <c r="R67" s="177">
        <f t="shared" si="10"/>
        <v>706.75375255099607</v>
      </c>
      <c r="S67" s="177">
        <f t="shared" si="11"/>
        <v>1940.3255618311603</v>
      </c>
      <c r="T67" s="177">
        <f t="shared" si="5"/>
        <v>2647.0793143821566</v>
      </c>
      <c r="U67" s="177">
        <f t="shared" si="14"/>
        <v>215522.36753078311</v>
      </c>
    </row>
    <row r="68" spans="1:21" x14ac:dyDescent="0.25">
      <c r="A68" s="94">
        <f t="shared" si="12"/>
        <v>45627</v>
      </c>
      <c r="B68" s="95">
        <v>48</v>
      </c>
      <c r="C68" s="82">
        <f t="shared" si="7"/>
        <v>163730.88755279023</v>
      </c>
      <c r="D68" s="96">
        <f t="shared" si="8"/>
        <v>532.12538454656817</v>
      </c>
      <c r="E68" s="96">
        <f t="shared" si="9"/>
        <v>1326.4064546391198</v>
      </c>
      <c r="F68" s="96">
        <f t="shared" si="2"/>
        <v>1858.5318391856881</v>
      </c>
      <c r="G68" s="96">
        <f t="shared" si="3"/>
        <v>162404.4810981511</v>
      </c>
      <c r="O68" s="176">
        <f t="shared" si="13"/>
        <v>45627</v>
      </c>
      <c r="P68" s="152">
        <v>48</v>
      </c>
      <c r="Q68" s="157">
        <f t="shared" si="15"/>
        <v>215522.36753078311</v>
      </c>
      <c r="R68" s="177">
        <f t="shared" si="10"/>
        <v>700.44769447504484</v>
      </c>
      <c r="S68" s="177">
        <f t="shared" si="11"/>
        <v>1946.6316199071114</v>
      </c>
      <c r="T68" s="177">
        <f t="shared" si="5"/>
        <v>2647.0793143821561</v>
      </c>
      <c r="U68" s="177">
        <f t="shared" si="14"/>
        <v>213575.73591087601</v>
      </c>
    </row>
    <row r="69" spans="1:21" x14ac:dyDescent="0.25">
      <c r="A69" s="94">
        <f t="shared" si="12"/>
        <v>45658</v>
      </c>
      <c r="B69" s="95">
        <v>49</v>
      </c>
      <c r="C69" s="82">
        <f t="shared" si="7"/>
        <v>162404.4810981511</v>
      </c>
      <c r="D69" s="96">
        <f t="shared" si="8"/>
        <v>527.81456356899105</v>
      </c>
      <c r="E69" s="96">
        <f t="shared" si="9"/>
        <v>1330.717275616697</v>
      </c>
      <c r="F69" s="96">
        <f t="shared" si="2"/>
        <v>1858.5318391856881</v>
      </c>
      <c r="G69" s="96">
        <f t="shared" si="3"/>
        <v>161073.76382253441</v>
      </c>
      <c r="O69" s="176">
        <f t="shared" si="13"/>
        <v>45658</v>
      </c>
      <c r="P69" s="152">
        <v>49</v>
      </c>
      <c r="Q69" s="157">
        <f t="shared" si="15"/>
        <v>213575.73591087601</v>
      </c>
      <c r="R69" s="177">
        <f t="shared" si="10"/>
        <v>694.12114171034659</v>
      </c>
      <c r="S69" s="177">
        <f t="shared" si="11"/>
        <v>1952.9581726718095</v>
      </c>
      <c r="T69" s="177">
        <f t="shared" si="5"/>
        <v>2647.0793143821561</v>
      </c>
      <c r="U69" s="177">
        <f t="shared" si="14"/>
        <v>211622.7777382042</v>
      </c>
    </row>
    <row r="70" spans="1:21" x14ac:dyDescent="0.25">
      <c r="A70" s="94">
        <f t="shared" si="12"/>
        <v>45689</v>
      </c>
      <c r="B70" s="95">
        <v>50</v>
      </c>
      <c r="C70" s="82">
        <f t="shared" si="7"/>
        <v>161073.76382253441</v>
      </c>
      <c r="D70" s="96">
        <f t="shared" si="8"/>
        <v>523.48973242323677</v>
      </c>
      <c r="E70" s="96">
        <f t="shared" si="9"/>
        <v>1335.0421067624513</v>
      </c>
      <c r="F70" s="96">
        <f t="shared" si="2"/>
        <v>1858.5318391856881</v>
      </c>
      <c r="G70" s="96">
        <f t="shared" si="3"/>
        <v>159738.72171577197</v>
      </c>
      <c r="O70" s="176">
        <f t="shared" si="13"/>
        <v>45689</v>
      </c>
      <c r="P70" s="152">
        <v>50</v>
      </c>
      <c r="Q70" s="157">
        <f t="shared" si="15"/>
        <v>211622.7777382042</v>
      </c>
      <c r="R70" s="177">
        <f t="shared" si="10"/>
        <v>687.77402764916337</v>
      </c>
      <c r="S70" s="177">
        <f t="shared" si="11"/>
        <v>1959.305286732993</v>
      </c>
      <c r="T70" s="177">
        <f t="shared" si="5"/>
        <v>2647.0793143821566</v>
      </c>
      <c r="U70" s="177">
        <f t="shared" si="14"/>
        <v>209663.4724514712</v>
      </c>
    </row>
    <row r="71" spans="1:21" x14ac:dyDescent="0.25">
      <c r="A71" s="94">
        <f t="shared" si="12"/>
        <v>45717</v>
      </c>
      <c r="B71" s="95">
        <v>51</v>
      </c>
      <c r="C71" s="82">
        <f t="shared" si="7"/>
        <v>159738.72171577197</v>
      </c>
      <c r="D71" s="96">
        <f t="shared" si="8"/>
        <v>519.1508455762588</v>
      </c>
      <c r="E71" s="96">
        <f t="shared" si="9"/>
        <v>1339.3809936094292</v>
      </c>
      <c r="F71" s="96">
        <f t="shared" si="2"/>
        <v>1858.5318391856881</v>
      </c>
      <c r="G71" s="96">
        <f t="shared" si="3"/>
        <v>158399.34072216254</v>
      </c>
      <c r="O71" s="176">
        <f t="shared" si="13"/>
        <v>45717</v>
      </c>
      <c r="P71" s="152">
        <v>51</v>
      </c>
      <c r="Q71" s="157">
        <f t="shared" si="15"/>
        <v>209663.4724514712</v>
      </c>
      <c r="R71" s="177">
        <f t="shared" si="10"/>
        <v>681.40628546728112</v>
      </c>
      <c r="S71" s="177">
        <f t="shared" si="11"/>
        <v>1965.6730289148752</v>
      </c>
      <c r="T71" s="177">
        <f t="shared" si="5"/>
        <v>2647.0793143821566</v>
      </c>
      <c r="U71" s="177">
        <f t="shared" si="14"/>
        <v>207697.79942255633</v>
      </c>
    </row>
    <row r="72" spans="1:21" x14ac:dyDescent="0.25">
      <c r="A72" s="94">
        <f t="shared" si="12"/>
        <v>45748</v>
      </c>
      <c r="B72" s="95">
        <v>52</v>
      </c>
      <c r="C72" s="82">
        <f t="shared" si="7"/>
        <v>158399.34072216254</v>
      </c>
      <c r="D72" s="96">
        <f t="shared" si="8"/>
        <v>514.79785734702818</v>
      </c>
      <c r="E72" s="96">
        <f t="shared" si="9"/>
        <v>1343.7339818386597</v>
      </c>
      <c r="F72" s="96">
        <f t="shared" si="2"/>
        <v>1858.5318391856879</v>
      </c>
      <c r="G72" s="96">
        <f t="shared" si="3"/>
        <v>157055.60674032388</v>
      </c>
      <c r="O72" s="176">
        <f t="shared" si="13"/>
        <v>45748</v>
      </c>
      <c r="P72" s="152">
        <v>52</v>
      </c>
      <c r="Q72" s="157">
        <f t="shared" si="15"/>
        <v>207697.79942255633</v>
      </c>
      <c r="R72" s="177">
        <f t="shared" si="10"/>
        <v>675.01784812330766</v>
      </c>
      <c r="S72" s="177">
        <f t="shared" si="11"/>
        <v>1972.0614662588484</v>
      </c>
      <c r="T72" s="177">
        <f t="shared" si="5"/>
        <v>2647.0793143821561</v>
      </c>
      <c r="U72" s="177">
        <f t="shared" si="14"/>
        <v>205725.7379562975</v>
      </c>
    </row>
    <row r="73" spans="1:21" x14ac:dyDescent="0.25">
      <c r="A73" s="94">
        <f t="shared" si="12"/>
        <v>45778</v>
      </c>
      <c r="B73" s="95">
        <v>53</v>
      </c>
      <c r="C73" s="82">
        <f t="shared" si="7"/>
        <v>157055.60674032388</v>
      </c>
      <c r="D73" s="96">
        <f t="shared" si="8"/>
        <v>510.43072190605261</v>
      </c>
      <c r="E73" s="96">
        <f t="shared" si="9"/>
        <v>1348.1011172796354</v>
      </c>
      <c r="F73" s="96">
        <f t="shared" si="2"/>
        <v>1858.5318391856881</v>
      </c>
      <c r="G73" s="96">
        <f t="shared" si="3"/>
        <v>155707.50562304424</v>
      </c>
      <c r="O73" s="176">
        <f t="shared" si="13"/>
        <v>45778</v>
      </c>
      <c r="P73" s="152">
        <v>53</v>
      </c>
      <c r="Q73" s="157">
        <f t="shared" si="15"/>
        <v>205725.7379562975</v>
      </c>
      <c r="R73" s="177">
        <f t="shared" si="10"/>
        <v>668.60864835796644</v>
      </c>
      <c r="S73" s="177">
        <f t="shared" si="11"/>
        <v>1978.4706660241895</v>
      </c>
      <c r="T73" s="177">
        <f t="shared" si="5"/>
        <v>2647.0793143821561</v>
      </c>
      <c r="U73" s="177">
        <f t="shared" si="14"/>
        <v>203747.2672902733</v>
      </c>
    </row>
    <row r="74" spans="1:21" x14ac:dyDescent="0.25">
      <c r="A74" s="94">
        <f t="shared" si="12"/>
        <v>45809</v>
      </c>
      <c r="B74" s="95">
        <v>54</v>
      </c>
      <c r="C74" s="82">
        <f t="shared" si="7"/>
        <v>155707.50562304424</v>
      </c>
      <c r="D74" s="96">
        <f t="shared" si="8"/>
        <v>506.04939327489365</v>
      </c>
      <c r="E74" s="96">
        <f t="shared" si="9"/>
        <v>1352.4824459107942</v>
      </c>
      <c r="F74" s="96">
        <f t="shared" si="2"/>
        <v>1858.5318391856879</v>
      </c>
      <c r="G74" s="96">
        <f t="shared" si="3"/>
        <v>154355.02317713344</v>
      </c>
      <c r="O74" s="176">
        <f t="shared" si="13"/>
        <v>45809</v>
      </c>
      <c r="P74" s="152">
        <v>54</v>
      </c>
      <c r="Q74" s="157">
        <f t="shared" si="15"/>
        <v>203747.2672902733</v>
      </c>
      <c r="R74" s="177">
        <f t="shared" si="10"/>
        <v>662.17861869338788</v>
      </c>
      <c r="S74" s="177">
        <f t="shared" si="11"/>
        <v>1984.9006956887681</v>
      </c>
      <c r="T74" s="177">
        <f t="shared" si="5"/>
        <v>2647.0793143821561</v>
      </c>
      <c r="U74" s="177">
        <f t="shared" si="14"/>
        <v>201762.36659458454</v>
      </c>
    </row>
    <row r="75" spans="1:21" x14ac:dyDescent="0.25">
      <c r="A75" s="94">
        <f t="shared" si="12"/>
        <v>45839</v>
      </c>
      <c r="B75" s="95">
        <v>55</v>
      </c>
      <c r="C75" s="82">
        <f t="shared" si="7"/>
        <v>154355.02317713344</v>
      </c>
      <c r="D75" s="96">
        <f t="shared" si="8"/>
        <v>501.65382532568356</v>
      </c>
      <c r="E75" s="96">
        <f t="shared" si="9"/>
        <v>1356.8780138600043</v>
      </c>
      <c r="F75" s="96">
        <f t="shared" si="2"/>
        <v>1858.5318391856879</v>
      </c>
      <c r="G75" s="96">
        <f t="shared" si="3"/>
        <v>152998.14516327344</v>
      </c>
      <c r="O75" s="176">
        <f t="shared" si="13"/>
        <v>45839</v>
      </c>
      <c r="P75" s="152">
        <v>55</v>
      </c>
      <c r="Q75" s="157">
        <f t="shared" si="15"/>
        <v>201762.36659458454</v>
      </c>
      <c r="R75" s="177">
        <f t="shared" si="10"/>
        <v>655.7276914323993</v>
      </c>
      <c r="S75" s="177">
        <f t="shared" si="11"/>
        <v>1991.351622949757</v>
      </c>
      <c r="T75" s="177">
        <f t="shared" si="5"/>
        <v>2647.0793143821566</v>
      </c>
      <c r="U75" s="177">
        <f t="shared" si="14"/>
        <v>199771.01497163478</v>
      </c>
    </row>
    <row r="76" spans="1:21" x14ac:dyDescent="0.25">
      <c r="A76" s="94">
        <f t="shared" si="12"/>
        <v>45870</v>
      </c>
      <c r="B76" s="95">
        <v>56</v>
      </c>
      <c r="C76" s="82">
        <f t="shared" si="7"/>
        <v>152998.14516327344</v>
      </c>
      <c r="D76" s="96">
        <f t="shared" si="8"/>
        <v>497.24397178063867</v>
      </c>
      <c r="E76" s="96">
        <f t="shared" si="9"/>
        <v>1361.2878674050494</v>
      </c>
      <c r="F76" s="96">
        <f t="shared" si="2"/>
        <v>1858.5318391856881</v>
      </c>
      <c r="G76" s="96">
        <f t="shared" si="3"/>
        <v>151636.85729586839</v>
      </c>
      <c r="O76" s="176">
        <f t="shared" si="13"/>
        <v>45870</v>
      </c>
      <c r="P76" s="152">
        <v>56</v>
      </c>
      <c r="Q76" s="157">
        <f t="shared" si="15"/>
        <v>199771.01497163478</v>
      </c>
      <c r="R76" s="177">
        <f t="shared" si="10"/>
        <v>649.25579865781265</v>
      </c>
      <c r="S76" s="177">
        <f t="shared" si="11"/>
        <v>1997.8235157243435</v>
      </c>
      <c r="T76" s="177">
        <f t="shared" si="5"/>
        <v>2647.0793143821561</v>
      </c>
      <c r="U76" s="177">
        <f t="shared" si="14"/>
        <v>197773.19145591045</v>
      </c>
    </row>
    <row r="77" spans="1:21" x14ac:dyDescent="0.25">
      <c r="A77" s="94">
        <f t="shared" si="12"/>
        <v>45901</v>
      </c>
      <c r="B77" s="95">
        <v>57</v>
      </c>
      <c r="C77" s="82">
        <f t="shared" si="7"/>
        <v>151636.85729586839</v>
      </c>
      <c r="D77" s="96">
        <f t="shared" si="8"/>
        <v>492.81978621157225</v>
      </c>
      <c r="E77" s="96">
        <f t="shared" si="9"/>
        <v>1365.7120529741157</v>
      </c>
      <c r="F77" s="96">
        <f t="shared" si="2"/>
        <v>1858.5318391856881</v>
      </c>
      <c r="G77" s="96">
        <f t="shared" si="3"/>
        <v>150271.14524289427</v>
      </c>
      <c r="O77" s="176">
        <f t="shared" si="13"/>
        <v>45901</v>
      </c>
      <c r="P77" s="152">
        <v>57</v>
      </c>
      <c r="Q77" s="157">
        <f t="shared" si="15"/>
        <v>197773.19145591045</v>
      </c>
      <c r="R77" s="177">
        <f t="shared" si="10"/>
        <v>642.76287223170846</v>
      </c>
      <c r="S77" s="177">
        <f t="shared" si="11"/>
        <v>2004.3164421504475</v>
      </c>
      <c r="T77" s="177">
        <f t="shared" si="5"/>
        <v>2647.0793143821561</v>
      </c>
      <c r="U77" s="177">
        <f t="shared" si="14"/>
        <v>195768.87501376</v>
      </c>
    </row>
    <row r="78" spans="1:21" x14ac:dyDescent="0.25">
      <c r="A78" s="94">
        <f t="shared" si="12"/>
        <v>45931</v>
      </c>
      <c r="B78" s="95">
        <v>58</v>
      </c>
      <c r="C78" s="82">
        <f t="shared" si="7"/>
        <v>150271.14524289427</v>
      </c>
      <c r="D78" s="96">
        <f t="shared" si="8"/>
        <v>488.38122203940628</v>
      </c>
      <c r="E78" s="96">
        <f t="shared" si="9"/>
        <v>1370.1506171462815</v>
      </c>
      <c r="F78" s="96">
        <f t="shared" si="2"/>
        <v>1858.5318391856879</v>
      </c>
      <c r="G78" s="96">
        <f t="shared" si="3"/>
        <v>148900.99462574799</v>
      </c>
      <c r="O78" s="176">
        <f t="shared" si="13"/>
        <v>45931</v>
      </c>
      <c r="P78" s="152">
        <v>58</v>
      </c>
      <c r="Q78" s="157">
        <f t="shared" si="15"/>
        <v>195768.87501376</v>
      </c>
      <c r="R78" s="177">
        <f t="shared" si="10"/>
        <v>636.24884379471951</v>
      </c>
      <c r="S78" s="177">
        <f t="shared" si="11"/>
        <v>2010.8304705874366</v>
      </c>
      <c r="T78" s="177">
        <f t="shared" si="5"/>
        <v>2647.0793143821561</v>
      </c>
      <c r="U78" s="177">
        <f t="shared" si="14"/>
        <v>193758.04454317255</v>
      </c>
    </row>
    <row r="79" spans="1:21" x14ac:dyDescent="0.25">
      <c r="A79" s="94">
        <f t="shared" si="12"/>
        <v>45962</v>
      </c>
      <c r="B79" s="95">
        <v>59</v>
      </c>
      <c r="C79" s="82">
        <f t="shared" si="7"/>
        <v>148900.99462574799</v>
      </c>
      <c r="D79" s="96">
        <f t="shared" si="8"/>
        <v>483.92823253368095</v>
      </c>
      <c r="E79" s="96">
        <f t="shared" si="9"/>
        <v>1374.6036066520071</v>
      </c>
      <c r="F79" s="96">
        <f t="shared" si="2"/>
        <v>1858.5318391856881</v>
      </c>
      <c r="G79" s="96">
        <f t="shared" si="3"/>
        <v>147526.39101909599</v>
      </c>
      <c r="O79" s="176">
        <f t="shared" si="13"/>
        <v>45962</v>
      </c>
      <c r="P79" s="152">
        <v>59</v>
      </c>
      <c r="Q79" s="157">
        <f t="shared" si="15"/>
        <v>193758.04454317255</v>
      </c>
      <c r="R79" s="177">
        <f t="shared" si="10"/>
        <v>629.71364476531051</v>
      </c>
      <c r="S79" s="177">
        <f t="shared" si="11"/>
        <v>2017.3656696168459</v>
      </c>
      <c r="T79" s="177">
        <f t="shared" si="5"/>
        <v>2647.0793143821566</v>
      </c>
      <c r="U79" s="177">
        <f t="shared" si="14"/>
        <v>191740.67887355571</v>
      </c>
    </row>
    <row r="80" spans="1:21" x14ac:dyDescent="0.25">
      <c r="A80" s="94">
        <f t="shared" si="12"/>
        <v>45992</v>
      </c>
      <c r="B80" s="95">
        <v>60</v>
      </c>
      <c r="C80" s="82">
        <f t="shared" si="7"/>
        <v>147526.39101909599</v>
      </c>
      <c r="D80" s="96">
        <f t="shared" si="8"/>
        <v>479.46077081206187</v>
      </c>
      <c r="E80" s="96">
        <f t="shared" si="9"/>
        <v>1379.0710683736261</v>
      </c>
      <c r="F80" s="96">
        <f t="shared" si="2"/>
        <v>1858.5318391856879</v>
      </c>
      <c r="G80" s="96">
        <f t="shared" si="3"/>
        <v>146147.31995072236</v>
      </c>
      <c r="O80" s="176">
        <f t="shared" si="13"/>
        <v>45992</v>
      </c>
      <c r="P80" s="152">
        <v>60</v>
      </c>
      <c r="Q80" s="157">
        <f t="shared" si="15"/>
        <v>191740.67887355571</v>
      </c>
      <c r="R80" s="177">
        <f t="shared" si="10"/>
        <v>623.15720633905562</v>
      </c>
      <c r="S80" s="177">
        <f t="shared" si="11"/>
        <v>2023.9221080431003</v>
      </c>
      <c r="T80" s="177">
        <f t="shared" si="5"/>
        <v>2647.0793143821556</v>
      </c>
      <c r="U80" s="177">
        <f t="shared" si="14"/>
        <v>189716.7567655126</v>
      </c>
    </row>
    <row r="81" spans="1:21" x14ac:dyDescent="0.25">
      <c r="A81" s="94">
        <f t="shared" si="12"/>
        <v>46023</v>
      </c>
      <c r="B81" s="95">
        <v>61</v>
      </c>
      <c r="C81" s="82">
        <f t="shared" si="7"/>
        <v>146147.31995072236</v>
      </c>
      <c r="D81" s="96">
        <f t="shared" si="8"/>
        <v>474.97878983984754</v>
      </c>
      <c r="E81" s="96">
        <f t="shared" si="9"/>
        <v>1383.5530493458405</v>
      </c>
      <c r="F81" s="96">
        <f t="shared" si="2"/>
        <v>1858.5318391856881</v>
      </c>
      <c r="G81" s="96">
        <f t="shared" si="3"/>
        <v>144763.76690137651</v>
      </c>
      <c r="O81" s="176">
        <f t="shared" si="13"/>
        <v>46023</v>
      </c>
      <c r="P81" s="152">
        <v>61</v>
      </c>
      <c r="Q81" s="157">
        <f t="shared" si="15"/>
        <v>189716.7567655126</v>
      </c>
      <c r="R81" s="177">
        <f t="shared" si="10"/>
        <v>616.57945948791553</v>
      </c>
      <c r="S81" s="177">
        <f t="shared" si="11"/>
        <v>2030.4998548942408</v>
      </c>
      <c r="T81" s="177">
        <f t="shared" si="5"/>
        <v>2647.0793143821566</v>
      </c>
      <c r="U81" s="177">
        <f t="shared" si="14"/>
        <v>187686.25691061837</v>
      </c>
    </row>
    <row r="82" spans="1:21" x14ac:dyDescent="0.25">
      <c r="A82" s="94">
        <f t="shared" si="12"/>
        <v>46054</v>
      </c>
      <c r="B82" s="95">
        <v>62</v>
      </c>
      <c r="C82" s="82">
        <f t="shared" si="7"/>
        <v>144763.76690137651</v>
      </c>
      <c r="D82" s="96">
        <f t="shared" si="8"/>
        <v>470.48224242947362</v>
      </c>
      <c r="E82" s="96">
        <f t="shared" si="9"/>
        <v>1388.0495967562144</v>
      </c>
      <c r="F82" s="96">
        <f t="shared" si="2"/>
        <v>1858.5318391856881</v>
      </c>
      <c r="G82" s="96">
        <f t="shared" si="3"/>
        <v>143375.71730462031</v>
      </c>
      <c r="O82" s="176">
        <f t="shared" si="13"/>
        <v>46054</v>
      </c>
      <c r="P82" s="152">
        <v>62</v>
      </c>
      <c r="Q82" s="157">
        <f t="shared" si="15"/>
        <v>187686.25691061837</v>
      </c>
      <c r="R82" s="177">
        <f t="shared" si="10"/>
        <v>609.98033495950926</v>
      </c>
      <c r="S82" s="177">
        <f t="shared" si="11"/>
        <v>2037.0989794226471</v>
      </c>
      <c r="T82" s="177">
        <f t="shared" si="5"/>
        <v>2647.0793143821566</v>
      </c>
      <c r="U82" s="177">
        <f t="shared" si="14"/>
        <v>185649.15793119572</v>
      </c>
    </row>
    <row r="83" spans="1:21" x14ac:dyDescent="0.25">
      <c r="A83" s="94">
        <f t="shared" si="12"/>
        <v>46082</v>
      </c>
      <c r="B83" s="95">
        <v>63</v>
      </c>
      <c r="C83" s="82">
        <f t="shared" si="7"/>
        <v>143375.71730462031</v>
      </c>
      <c r="D83" s="96">
        <f t="shared" si="8"/>
        <v>465.97108124001596</v>
      </c>
      <c r="E83" s="96">
        <f t="shared" si="9"/>
        <v>1392.5607579456721</v>
      </c>
      <c r="F83" s="96">
        <f t="shared" si="2"/>
        <v>1858.5318391856881</v>
      </c>
      <c r="G83" s="96">
        <f t="shared" si="3"/>
        <v>141983.15654667464</v>
      </c>
      <c r="O83" s="176">
        <f t="shared" si="13"/>
        <v>46082</v>
      </c>
      <c r="P83" s="152">
        <v>63</v>
      </c>
      <c r="Q83" s="157">
        <f t="shared" si="15"/>
        <v>185649.15793119572</v>
      </c>
      <c r="R83" s="177">
        <f t="shared" si="10"/>
        <v>603.35976327638571</v>
      </c>
      <c r="S83" s="177">
        <f t="shared" si="11"/>
        <v>2043.7195511057705</v>
      </c>
      <c r="T83" s="177">
        <f t="shared" si="5"/>
        <v>2647.0793143821561</v>
      </c>
      <c r="U83" s="177">
        <f t="shared" si="14"/>
        <v>183605.43838008994</v>
      </c>
    </row>
    <row r="84" spans="1:21" x14ac:dyDescent="0.25">
      <c r="A84" s="94">
        <f t="shared" si="12"/>
        <v>46113</v>
      </c>
      <c r="B84" s="95">
        <v>64</v>
      </c>
      <c r="C84" s="82">
        <f t="shared" si="7"/>
        <v>141983.15654667464</v>
      </c>
      <c r="D84" s="96">
        <f t="shared" si="8"/>
        <v>461.44525877669247</v>
      </c>
      <c r="E84" s="96">
        <f t="shared" si="9"/>
        <v>1397.0865804089956</v>
      </c>
      <c r="F84" s="96">
        <f t="shared" si="2"/>
        <v>1858.5318391856881</v>
      </c>
      <c r="G84" s="96">
        <f t="shared" si="3"/>
        <v>140586.06996626564</v>
      </c>
      <c r="O84" s="176">
        <f t="shared" si="13"/>
        <v>46113</v>
      </c>
      <c r="P84" s="152">
        <v>64</v>
      </c>
      <c r="Q84" s="157">
        <f t="shared" si="15"/>
        <v>183605.43838008994</v>
      </c>
      <c r="R84" s="177">
        <f t="shared" si="10"/>
        <v>596.71767473529189</v>
      </c>
      <c r="S84" s="177">
        <f t="shared" si="11"/>
        <v>2050.3616396468642</v>
      </c>
      <c r="T84" s="177">
        <f t="shared" si="5"/>
        <v>2647.0793143821561</v>
      </c>
      <c r="U84" s="177">
        <f t="shared" si="14"/>
        <v>181555.07674044307</v>
      </c>
    </row>
    <row r="85" spans="1:21" x14ac:dyDescent="0.25">
      <c r="A85" s="94">
        <f t="shared" si="12"/>
        <v>46143</v>
      </c>
      <c r="B85" s="95">
        <v>65</v>
      </c>
      <c r="C85" s="82">
        <f t="shared" si="7"/>
        <v>140586.06996626564</v>
      </c>
      <c r="D85" s="96">
        <f t="shared" si="8"/>
        <v>456.90472739036323</v>
      </c>
      <c r="E85" s="96">
        <f t="shared" si="9"/>
        <v>1401.6271117953247</v>
      </c>
      <c r="F85" s="96">
        <f t="shared" si="2"/>
        <v>1858.5318391856879</v>
      </c>
      <c r="G85" s="96">
        <f t="shared" si="3"/>
        <v>139184.44285447031</v>
      </c>
      <c r="O85" s="176">
        <f t="shared" si="13"/>
        <v>46143</v>
      </c>
      <c r="P85" s="152">
        <v>65</v>
      </c>
      <c r="Q85" s="157">
        <f t="shared" si="15"/>
        <v>181555.07674044307</v>
      </c>
      <c r="R85" s="177">
        <f t="shared" si="10"/>
        <v>590.05399940643952</v>
      </c>
      <c r="S85" s="177">
        <f t="shared" si="11"/>
        <v>2057.0253149757168</v>
      </c>
      <c r="T85" s="177">
        <f t="shared" si="5"/>
        <v>2647.0793143821566</v>
      </c>
      <c r="U85" s="177">
        <f t="shared" ref="U85:U116" si="16">Q85-S85</f>
        <v>179498.05142546736</v>
      </c>
    </row>
    <row r="86" spans="1:21" x14ac:dyDescent="0.25">
      <c r="A86" s="94">
        <f t="shared" si="12"/>
        <v>46174</v>
      </c>
      <c r="B86" s="95">
        <v>66</v>
      </c>
      <c r="C86" s="82">
        <f t="shared" si="7"/>
        <v>139184.44285447031</v>
      </c>
      <c r="D86" s="96">
        <f t="shared" si="8"/>
        <v>452.34943927702841</v>
      </c>
      <c r="E86" s="96">
        <f t="shared" si="9"/>
        <v>1406.1823999086596</v>
      </c>
      <c r="F86" s="96">
        <f t="shared" ref="F86:F140" si="17">D86+E86</f>
        <v>1858.5318391856881</v>
      </c>
      <c r="G86" s="96">
        <f t="shared" ref="G86:G140" si="18">C86-E86</f>
        <v>137778.26045456165</v>
      </c>
      <c r="O86" s="176">
        <f t="shared" si="13"/>
        <v>46174</v>
      </c>
      <c r="P86" s="152">
        <v>66</v>
      </c>
      <c r="Q86" s="157">
        <f t="shared" ref="Q86:Q117" si="19">U85</f>
        <v>179498.05142546736</v>
      </c>
      <c r="R86" s="177">
        <f t="shared" si="10"/>
        <v>583.36866713276856</v>
      </c>
      <c r="S86" s="177">
        <f t="shared" si="11"/>
        <v>2063.7106472493874</v>
      </c>
      <c r="T86" s="177">
        <f t="shared" ref="T86:T140" si="20">R86+S86</f>
        <v>2647.0793143821561</v>
      </c>
      <c r="U86" s="177">
        <f t="shared" si="16"/>
        <v>177434.34077821797</v>
      </c>
    </row>
    <row r="87" spans="1:21" x14ac:dyDescent="0.25">
      <c r="A87" s="94">
        <f t="shared" si="12"/>
        <v>46204</v>
      </c>
      <c r="B87" s="95">
        <v>67</v>
      </c>
      <c r="C87" s="82">
        <f t="shared" ref="C87:C140" si="21">G86</f>
        <v>137778.26045456165</v>
      </c>
      <c r="D87" s="96">
        <f t="shared" ref="D87:D140" si="22">IPMT($E$17/12,B87-1,$E$7-1,-$C$22,$E$16,0)</f>
        <v>447.77934647732525</v>
      </c>
      <c r="E87" s="96">
        <f t="shared" ref="E87:E141" si="23">PPMT($E$17/12,B87-1,$E$7-1,-$C$22,$E$16,0)</f>
        <v>1410.7524927083628</v>
      </c>
      <c r="F87" s="96">
        <f t="shared" si="17"/>
        <v>1858.5318391856881</v>
      </c>
      <c r="G87" s="96">
        <f t="shared" si="18"/>
        <v>136367.50796185329</v>
      </c>
      <c r="O87" s="176">
        <f t="shared" si="13"/>
        <v>46204</v>
      </c>
      <c r="P87" s="152">
        <v>67</v>
      </c>
      <c r="Q87" s="157">
        <f t="shared" si="19"/>
        <v>177434.34077821797</v>
      </c>
      <c r="R87" s="177">
        <f t="shared" ref="R87:R140" si="24">IPMT($S$16/12,P87-1,$S$7-1,-$Q$22,$S$15,0)</f>
        <v>576.66160752920803</v>
      </c>
      <c r="S87" s="177">
        <f t="shared" ref="S87:S141" si="25">PPMT($S$16/12,P87-1,$S$7-1,-$Q$22,$S$15,0)</f>
        <v>2070.417706852948</v>
      </c>
      <c r="T87" s="177">
        <f t="shared" si="20"/>
        <v>2647.0793143821561</v>
      </c>
      <c r="U87" s="177">
        <f t="shared" si="16"/>
        <v>175363.92307136502</v>
      </c>
    </row>
    <row r="88" spans="1:21" x14ac:dyDescent="0.25">
      <c r="A88" s="94">
        <f t="shared" ref="A88:A140" si="26">EDATE(A87,1)</f>
        <v>46235</v>
      </c>
      <c r="B88" s="95">
        <v>68</v>
      </c>
      <c r="C88" s="82">
        <f t="shared" si="21"/>
        <v>136367.50796185329</v>
      </c>
      <c r="D88" s="96">
        <f t="shared" si="22"/>
        <v>443.19440087602317</v>
      </c>
      <c r="E88" s="96">
        <f t="shared" si="23"/>
        <v>1415.337438309665</v>
      </c>
      <c r="F88" s="96">
        <f t="shared" si="17"/>
        <v>1858.5318391856881</v>
      </c>
      <c r="G88" s="96">
        <f t="shared" si="18"/>
        <v>134952.17052354364</v>
      </c>
      <c r="O88" s="176">
        <f t="shared" ref="O88:O140" si="27">EDATE(O87,1)</f>
        <v>46235</v>
      </c>
      <c r="P88" s="152">
        <v>68</v>
      </c>
      <c r="Q88" s="157">
        <f t="shared" si="19"/>
        <v>175363.92307136502</v>
      </c>
      <c r="R88" s="177">
        <f t="shared" si="24"/>
        <v>569.9327499819359</v>
      </c>
      <c r="S88" s="177">
        <f t="shared" si="25"/>
        <v>2077.1465644002201</v>
      </c>
      <c r="T88" s="177">
        <f t="shared" si="20"/>
        <v>2647.0793143821561</v>
      </c>
      <c r="U88" s="177">
        <f t="shared" si="16"/>
        <v>173286.77650696479</v>
      </c>
    </row>
    <row r="89" spans="1:21" x14ac:dyDescent="0.25">
      <c r="A89" s="94">
        <f t="shared" si="26"/>
        <v>46266</v>
      </c>
      <c r="B89" s="95">
        <v>69</v>
      </c>
      <c r="C89" s="82">
        <f t="shared" si="21"/>
        <v>134952.17052354364</v>
      </c>
      <c r="D89" s="96">
        <f t="shared" si="22"/>
        <v>438.5945542015167</v>
      </c>
      <c r="E89" s="96">
        <f t="shared" si="23"/>
        <v>1419.9372849841714</v>
      </c>
      <c r="F89" s="96">
        <f t="shared" si="17"/>
        <v>1858.5318391856881</v>
      </c>
      <c r="G89" s="96">
        <f t="shared" si="18"/>
        <v>133532.23323855948</v>
      </c>
      <c r="O89" s="176">
        <f t="shared" si="27"/>
        <v>46266</v>
      </c>
      <c r="P89" s="152">
        <v>69</v>
      </c>
      <c r="Q89" s="157">
        <f t="shared" si="19"/>
        <v>173286.77650696479</v>
      </c>
      <c r="R89" s="177">
        <f t="shared" si="24"/>
        <v>563.18202364763522</v>
      </c>
      <c r="S89" s="177">
        <f t="shared" si="25"/>
        <v>2083.897290734521</v>
      </c>
      <c r="T89" s="177">
        <f t="shared" si="20"/>
        <v>2647.0793143821561</v>
      </c>
      <c r="U89" s="177">
        <f t="shared" si="16"/>
        <v>171202.87921623027</v>
      </c>
    </row>
    <row r="90" spans="1:21" x14ac:dyDescent="0.25">
      <c r="A90" s="94">
        <f t="shared" si="26"/>
        <v>46296</v>
      </c>
      <c r="B90" s="95">
        <v>70</v>
      </c>
      <c r="C90" s="82">
        <f t="shared" si="21"/>
        <v>133532.23323855948</v>
      </c>
      <c r="D90" s="96">
        <f t="shared" si="22"/>
        <v>433.97975802531818</v>
      </c>
      <c r="E90" s="96">
        <f t="shared" si="23"/>
        <v>1424.5520811603699</v>
      </c>
      <c r="F90" s="96">
        <f t="shared" si="17"/>
        <v>1858.5318391856881</v>
      </c>
      <c r="G90" s="96">
        <f t="shared" si="18"/>
        <v>132107.68115739911</v>
      </c>
      <c r="O90" s="176">
        <f t="shared" si="27"/>
        <v>46296</v>
      </c>
      <c r="P90" s="152">
        <v>70</v>
      </c>
      <c r="Q90" s="157">
        <f t="shared" si="19"/>
        <v>171202.87921623027</v>
      </c>
      <c r="R90" s="177">
        <f t="shared" si="24"/>
        <v>556.40935745274805</v>
      </c>
      <c r="S90" s="177">
        <f t="shared" si="25"/>
        <v>2090.6699569294083</v>
      </c>
      <c r="T90" s="177">
        <f t="shared" si="20"/>
        <v>2647.0793143821566</v>
      </c>
      <c r="U90" s="177">
        <f t="shared" si="16"/>
        <v>169112.20925930087</v>
      </c>
    </row>
    <row r="91" spans="1:21" x14ac:dyDescent="0.25">
      <c r="A91" s="94">
        <f t="shared" si="26"/>
        <v>46327</v>
      </c>
      <c r="B91" s="95">
        <v>71</v>
      </c>
      <c r="C91" s="82">
        <f t="shared" si="21"/>
        <v>132107.68115739911</v>
      </c>
      <c r="D91" s="96">
        <f t="shared" si="22"/>
        <v>429.34996376154703</v>
      </c>
      <c r="E91" s="96">
        <f t="shared" si="23"/>
        <v>1429.181875424141</v>
      </c>
      <c r="F91" s="96">
        <f t="shared" si="17"/>
        <v>1858.5318391856881</v>
      </c>
      <c r="G91" s="96">
        <f t="shared" si="18"/>
        <v>130678.49928197498</v>
      </c>
      <c r="O91" s="176">
        <f t="shared" si="27"/>
        <v>46327</v>
      </c>
      <c r="P91" s="152">
        <v>71</v>
      </c>
      <c r="Q91" s="157">
        <f t="shared" si="19"/>
        <v>169112.20925930087</v>
      </c>
      <c r="R91" s="177">
        <f t="shared" si="24"/>
        <v>549.61468009272744</v>
      </c>
      <c r="S91" s="177">
        <f t="shared" si="25"/>
        <v>2097.4646342894289</v>
      </c>
      <c r="T91" s="177">
        <f t="shared" si="20"/>
        <v>2647.0793143821566</v>
      </c>
      <c r="U91" s="177">
        <f t="shared" si="16"/>
        <v>167014.74462501143</v>
      </c>
    </row>
    <row r="92" spans="1:21" x14ac:dyDescent="0.25">
      <c r="A92" s="94">
        <f t="shared" si="26"/>
        <v>46357</v>
      </c>
      <c r="B92" s="95">
        <v>72</v>
      </c>
      <c r="C92" s="82">
        <f t="shared" si="21"/>
        <v>130678.49928197498</v>
      </c>
      <c r="D92" s="96">
        <f t="shared" si="22"/>
        <v>424.7051226664185</v>
      </c>
      <c r="E92" s="96">
        <f t="shared" si="23"/>
        <v>1433.8267165192694</v>
      </c>
      <c r="F92" s="96">
        <f t="shared" si="17"/>
        <v>1858.5318391856879</v>
      </c>
      <c r="G92" s="96">
        <f t="shared" si="18"/>
        <v>129244.67256545571</v>
      </c>
      <c r="O92" s="176">
        <f t="shared" si="27"/>
        <v>46357</v>
      </c>
      <c r="P92" s="152">
        <v>72</v>
      </c>
      <c r="Q92" s="157">
        <f t="shared" si="19"/>
        <v>167014.74462501143</v>
      </c>
      <c r="R92" s="177">
        <f t="shared" si="24"/>
        <v>542.79792003128682</v>
      </c>
      <c r="S92" s="177">
        <f t="shared" si="25"/>
        <v>2104.281394350869</v>
      </c>
      <c r="T92" s="177">
        <f t="shared" si="20"/>
        <v>2647.0793143821556</v>
      </c>
      <c r="U92" s="177">
        <f t="shared" si="16"/>
        <v>164910.46323066056</v>
      </c>
    </row>
    <row r="93" spans="1:21" x14ac:dyDescent="0.25">
      <c r="A93" s="94">
        <f t="shared" si="26"/>
        <v>46388</v>
      </c>
      <c r="B93" s="95">
        <v>73</v>
      </c>
      <c r="C93" s="82">
        <f t="shared" si="21"/>
        <v>129244.67256545571</v>
      </c>
      <c r="D93" s="96">
        <f t="shared" si="22"/>
        <v>420.04518583773091</v>
      </c>
      <c r="E93" s="96">
        <f t="shared" si="23"/>
        <v>1438.4866533479569</v>
      </c>
      <c r="F93" s="96">
        <f t="shared" si="17"/>
        <v>1858.5318391856879</v>
      </c>
      <c r="G93" s="96">
        <f t="shared" si="18"/>
        <v>127806.18591210776</v>
      </c>
      <c r="O93" s="176">
        <f t="shared" si="27"/>
        <v>46388</v>
      </c>
      <c r="P93" s="152">
        <v>73</v>
      </c>
      <c r="Q93" s="157">
        <f t="shared" si="19"/>
        <v>164910.46323066056</v>
      </c>
      <c r="R93" s="177">
        <f t="shared" si="24"/>
        <v>535.95900549964654</v>
      </c>
      <c r="S93" s="177">
        <f t="shared" si="25"/>
        <v>2111.1203088825096</v>
      </c>
      <c r="T93" s="177">
        <f t="shared" si="20"/>
        <v>2647.0793143821561</v>
      </c>
      <c r="U93" s="177">
        <f t="shared" si="16"/>
        <v>162799.34292177806</v>
      </c>
    </row>
    <row r="94" spans="1:21" x14ac:dyDescent="0.25">
      <c r="A94" s="94">
        <f t="shared" si="26"/>
        <v>46419</v>
      </c>
      <c r="B94" s="95">
        <v>74</v>
      </c>
      <c r="C94" s="82">
        <f t="shared" si="21"/>
        <v>127806.18591210776</v>
      </c>
      <c r="D94" s="96">
        <f t="shared" si="22"/>
        <v>415.37010421435002</v>
      </c>
      <c r="E94" s="96">
        <f t="shared" si="23"/>
        <v>1443.1617349713379</v>
      </c>
      <c r="F94" s="96">
        <f t="shared" si="17"/>
        <v>1858.5318391856879</v>
      </c>
      <c r="G94" s="96">
        <f t="shared" si="18"/>
        <v>126363.02417713642</v>
      </c>
      <c r="O94" s="176">
        <f t="shared" si="27"/>
        <v>46419</v>
      </c>
      <c r="P94" s="152">
        <v>74</v>
      </c>
      <c r="Q94" s="157">
        <f t="shared" si="19"/>
        <v>162799.34292177806</v>
      </c>
      <c r="R94" s="177">
        <f t="shared" si="24"/>
        <v>529.09786449577825</v>
      </c>
      <c r="S94" s="177">
        <f t="shared" si="25"/>
        <v>2117.9814498863775</v>
      </c>
      <c r="T94" s="177">
        <f t="shared" si="20"/>
        <v>2647.0793143821556</v>
      </c>
      <c r="U94" s="177">
        <f t="shared" si="16"/>
        <v>160681.36147189169</v>
      </c>
    </row>
    <row r="95" spans="1:21" x14ac:dyDescent="0.25">
      <c r="A95" s="94">
        <f t="shared" si="26"/>
        <v>46447</v>
      </c>
      <c r="B95" s="95">
        <v>75</v>
      </c>
      <c r="C95" s="82">
        <f t="shared" si="21"/>
        <v>126363.02417713642</v>
      </c>
      <c r="D95" s="96">
        <f t="shared" si="22"/>
        <v>410.67982857569319</v>
      </c>
      <c r="E95" s="96">
        <f t="shared" si="23"/>
        <v>1447.852010609995</v>
      </c>
      <c r="F95" s="96">
        <f t="shared" si="17"/>
        <v>1858.5318391856881</v>
      </c>
      <c r="G95" s="96">
        <f t="shared" si="18"/>
        <v>124915.17216652643</v>
      </c>
      <c r="O95" s="176">
        <f t="shared" si="27"/>
        <v>46447</v>
      </c>
      <c r="P95" s="152">
        <v>75</v>
      </c>
      <c r="Q95" s="157">
        <f t="shared" si="19"/>
        <v>160681.36147189169</v>
      </c>
      <c r="R95" s="177">
        <f t="shared" si="24"/>
        <v>522.21442478364759</v>
      </c>
      <c r="S95" s="177">
        <f t="shared" si="25"/>
        <v>2124.8648895985084</v>
      </c>
      <c r="T95" s="177">
        <f t="shared" si="20"/>
        <v>2647.0793143821561</v>
      </c>
      <c r="U95" s="177">
        <f t="shared" si="16"/>
        <v>158556.49658229318</v>
      </c>
    </row>
    <row r="96" spans="1:21" x14ac:dyDescent="0.25">
      <c r="A96" s="94">
        <f t="shared" si="26"/>
        <v>46478</v>
      </c>
      <c r="B96" s="95">
        <v>76</v>
      </c>
      <c r="C96" s="82">
        <f t="shared" si="21"/>
        <v>124915.17216652643</v>
      </c>
      <c r="D96" s="96">
        <f t="shared" si="22"/>
        <v>405.97430954121069</v>
      </c>
      <c r="E96" s="96">
        <f t="shared" si="23"/>
        <v>1452.5575296444772</v>
      </c>
      <c r="F96" s="96">
        <f t="shared" si="17"/>
        <v>1858.5318391856879</v>
      </c>
      <c r="G96" s="96">
        <f t="shared" si="18"/>
        <v>123462.61463688196</v>
      </c>
      <c r="O96" s="176">
        <f t="shared" si="27"/>
        <v>46478</v>
      </c>
      <c r="P96" s="152">
        <v>76</v>
      </c>
      <c r="Q96" s="157">
        <f t="shared" si="19"/>
        <v>158556.49658229318</v>
      </c>
      <c r="R96" s="177">
        <f t="shared" si="24"/>
        <v>515.3086138924524</v>
      </c>
      <c r="S96" s="177">
        <f t="shared" si="25"/>
        <v>2131.7707004897034</v>
      </c>
      <c r="T96" s="177">
        <f t="shared" si="20"/>
        <v>2647.0793143821556</v>
      </c>
      <c r="U96" s="177">
        <f t="shared" si="16"/>
        <v>156424.72588180349</v>
      </c>
    </row>
    <row r="97" spans="1:21" x14ac:dyDescent="0.25">
      <c r="A97" s="94">
        <f t="shared" si="26"/>
        <v>46508</v>
      </c>
      <c r="B97" s="95">
        <v>77</v>
      </c>
      <c r="C97" s="82">
        <f t="shared" si="21"/>
        <v>123462.61463688196</v>
      </c>
      <c r="D97" s="96">
        <f t="shared" si="22"/>
        <v>401.25349756986617</v>
      </c>
      <c r="E97" s="96">
        <f t="shared" si="23"/>
        <v>1457.2783416158218</v>
      </c>
      <c r="F97" s="96">
        <f t="shared" si="17"/>
        <v>1858.5318391856879</v>
      </c>
      <c r="G97" s="96">
        <f t="shared" si="18"/>
        <v>122005.33629526614</v>
      </c>
      <c r="O97" s="176">
        <f t="shared" si="27"/>
        <v>46508</v>
      </c>
      <c r="P97" s="152">
        <v>77</v>
      </c>
      <c r="Q97" s="157">
        <f t="shared" si="19"/>
        <v>156424.72588180349</v>
      </c>
      <c r="R97" s="177">
        <f t="shared" si="24"/>
        <v>508.38035911586093</v>
      </c>
      <c r="S97" s="177">
        <f t="shared" si="25"/>
        <v>2138.6989552662953</v>
      </c>
      <c r="T97" s="177">
        <f t="shared" si="20"/>
        <v>2647.0793143821561</v>
      </c>
      <c r="U97" s="177">
        <f t="shared" si="16"/>
        <v>154286.02692653719</v>
      </c>
    </row>
    <row r="98" spans="1:21" x14ac:dyDescent="0.25">
      <c r="A98" s="94">
        <f t="shared" si="26"/>
        <v>46539</v>
      </c>
      <c r="B98" s="95">
        <v>78</v>
      </c>
      <c r="C98" s="82">
        <f t="shared" si="21"/>
        <v>122005.33629526614</v>
      </c>
      <c r="D98" s="96">
        <f t="shared" si="22"/>
        <v>396.51734295961472</v>
      </c>
      <c r="E98" s="96">
        <f t="shared" si="23"/>
        <v>1462.0144962260733</v>
      </c>
      <c r="F98" s="96">
        <f t="shared" si="17"/>
        <v>1858.5318391856881</v>
      </c>
      <c r="G98" s="96">
        <f t="shared" si="18"/>
        <v>120543.32179904007</v>
      </c>
      <c r="O98" s="176">
        <f t="shared" si="27"/>
        <v>46539</v>
      </c>
      <c r="P98" s="152">
        <v>78</v>
      </c>
      <c r="Q98" s="157">
        <f t="shared" si="19"/>
        <v>154286.02692653719</v>
      </c>
      <c r="R98" s="177">
        <f t="shared" si="24"/>
        <v>501.42958751124547</v>
      </c>
      <c r="S98" s="177">
        <f t="shared" si="25"/>
        <v>2145.6497268709109</v>
      </c>
      <c r="T98" s="177">
        <f t="shared" si="20"/>
        <v>2647.0793143821566</v>
      </c>
      <c r="U98" s="177">
        <f t="shared" si="16"/>
        <v>152140.37719966628</v>
      </c>
    </row>
    <row r="99" spans="1:21" x14ac:dyDescent="0.25">
      <c r="A99" s="94">
        <f t="shared" si="26"/>
        <v>46569</v>
      </c>
      <c r="B99" s="95">
        <v>79</v>
      </c>
      <c r="C99" s="82">
        <f t="shared" si="21"/>
        <v>120543.32179904007</v>
      </c>
      <c r="D99" s="96">
        <f t="shared" si="22"/>
        <v>391.76579584687994</v>
      </c>
      <c r="E99" s="96">
        <f t="shared" si="23"/>
        <v>1466.766043338808</v>
      </c>
      <c r="F99" s="96">
        <f t="shared" si="17"/>
        <v>1858.5318391856879</v>
      </c>
      <c r="G99" s="96">
        <f t="shared" si="18"/>
        <v>119076.55575570127</v>
      </c>
      <c r="O99" s="176">
        <f t="shared" si="27"/>
        <v>46569</v>
      </c>
      <c r="P99" s="152">
        <v>79</v>
      </c>
      <c r="Q99" s="157">
        <f t="shared" si="19"/>
        <v>152140.37719966628</v>
      </c>
      <c r="R99" s="177">
        <f t="shared" si="24"/>
        <v>494.45622589891502</v>
      </c>
      <c r="S99" s="177">
        <f t="shared" si="25"/>
        <v>2152.6230884832412</v>
      </c>
      <c r="T99" s="177">
        <f t="shared" si="20"/>
        <v>2647.0793143821561</v>
      </c>
      <c r="U99" s="177">
        <f t="shared" si="16"/>
        <v>149987.75411118305</v>
      </c>
    </row>
    <row r="100" spans="1:21" x14ac:dyDescent="0.25">
      <c r="A100" s="94">
        <f t="shared" si="26"/>
        <v>46600</v>
      </c>
      <c r="B100" s="95">
        <v>80</v>
      </c>
      <c r="C100" s="82">
        <f t="shared" si="21"/>
        <v>119076.55575570127</v>
      </c>
      <c r="D100" s="96">
        <f t="shared" si="22"/>
        <v>386.9988062060288</v>
      </c>
      <c r="E100" s="96">
        <f t="shared" si="23"/>
        <v>1471.5330329796591</v>
      </c>
      <c r="F100" s="96">
        <f t="shared" si="17"/>
        <v>1858.5318391856879</v>
      </c>
      <c r="G100" s="96">
        <f t="shared" si="18"/>
        <v>117605.02272272161</v>
      </c>
      <c r="O100" s="176">
        <f t="shared" si="27"/>
        <v>46600</v>
      </c>
      <c r="P100" s="152">
        <v>80</v>
      </c>
      <c r="Q100" s="157">
        <f t="shared" si="19"/>
        <v>149987.75411118305</v>
      </c>
      <c r="R100" s="177">
        <f t="shared" si="24"/>
        <v>487.46020086134445</v>
      </c>
      <c r="S100" s="177">
        <f t="shared" si="25"/>
        <v>2159.6191135208119</v>
      </c>
      <c r="T100" s="177">
        <f t="shared" si="20"/>
        <v>2647.0793143821566</v>
      </c>
      <c r="U100" s="177">
        <f t="shared" si="16"/>
        <v>147828.13499766224</v>
      </c>
    </row>
    <row r="101" spans="1:21" x14ac:dyDescent="0.25">
      <c r="A101" s="94">
        <f t="shared" si="26"/>
        <v>46631</v>
      </c>
      <c r="B101" s="95">
        <v>81</v>
      </c>
      <c r="C101" s="82">
        <f t="shared" si="21"/>
        <v>117605.02272272161</v>
      </c>
      <c r="D101" s="96">
        <f t="shared" si="22"/>
        <v>382.21632384884498</v>
      </c>
      <c r="E101" s="96">
        <f t="shared" si="23"/>
        <v>1476.315515336843</v>
      </c>
      <c r="F101" s="96">
        <f t="shared" si="17"/>
        <v>1858.5318391856879</v>
      </c>
      <c r="G101" s="96">
        <f t="shared" si="18"/>
        <v>116128.70720738477</v>
      </c>
      <c r="O101" s="176">
        <f t="shared" si="27"/>
        <v>46631</v>
      </c>
      <c r="P101" s="152">
        <v>81</v>
      </c>
      <c r="Q101" s="157">
        <f t="shared" si="19"/>
        <v>147828.13499766224</v>
      </c>
      <c r="R101" s="177">
        <f t="shared" si="24"/>
        <v>480.44143874240177</v>
      </c>
      <c r="S101" s="177">
        <f t="shared" si="25"/>
        <v>2166.6378756397544</v>
      </c>
      <c r="T101" s="177">
        <f t="shared" si="20"/>
        <v>2647.0793143821561</v>
      </c>
      <c r="U101" s="177">
        <f t="shared" si="16"/>
        <v>145661.4971220225</v>
      </c>
    </row>
    <row r="102" spans="1:21" x14ac:dyDescent="0.25">
      <c r="A102" s="94">
        <f t="shared" si="26"/>
        <v>46661</v>
      </c>
      <c r="B102" s="95">
        <v>82</v>
      </c>
      <c r="C102" s="82">
        <f t="shared" si="21"/>
        <v>116128.70720738477</v>
      </c>
      <c r="D102" s="96">
        <f t="shared" si="22"/>
        <v>377.41829842400023</v>
      </c>
      <c r="E102" s="96">
        <f t="shared" si="23"/>
        <v>1481.1135407616878</v>
      </c>
      <c r="F102" s="96">
        <f t="shared" si="17"/>
        <v>1858.5318391856881</v>
      </c>
      <c r="G102" s="96">
        <f t="shared" si="18"/>
        <v>114647.59366662308</v>
      </c>
      <c r="O102" s="176">
        <f t="shared" si="27"/>
        <v>46661</v>
      </c>
      <c r="P102" s="152">
        <v>82</v>
      </c>
      <c r="Q102" s="157">
        <f t="shared" si="19"/>
        <v>145661.4971220225</v>
      </c>
      <c r="R102" s="177">
        <f t="shared" si="24"/>
        <v>473.39986564657261</v>
      </c>
      <c r="S102" s="177">
        <f t="shared" si="25"/>
        <v>2173.6794487355833</v>
      </c>
      <c r="T102" s="177">
        <f t="shared" si="20"/>
        <v>2647.0793143821556</v>
      </c>
      <c r="U102" s="177">
        <f t="shared" si="16"/>
        <v>143487.81767328692</v>
      </c>
    </row>
    <row r="103" spans="1:21" x14ac:dyDescent="0.25">
      <c r="A103" s="94">
        <f t="shared" si="26"/>
        <v>46692</v>
      </c>
      <c r="B103" s="95">
        <v>83</v>
      </c>
      <c r="C103" s="82">
        <f t="shared" si="21"/>
        <v>114647.59366662308</v>
      </c>
      <c r="D103" s="96">
        <f t="shared" si="22"/>
        <v>372.60467941652473</v>
      </c>
      <c r="E103" s="96">
        <f t="shared" si="23"/>
        <v>1485.9271597691632</v>
      </c>
      <c r="F103" s="96">
        <f t="shared" si="17"/>
        <v>1858.5318391856879</v>
      </c>
      <c r="G103" s="96">
        <f t="shared" si="18"/>
        <v>113161.66650685392</v>
      </c>
      <c r="O103" s="176">
        <f t="shared" si="27"/>
        <v>46692</v>
      </c>
      <c r="P103" s="152">
        <v>83</v>
      </c>
      <c r="Q103" s="157">
        <f t="shared" si="19"/>
        <v>143487.81767328692</v>
      </c>
      <c r="R103" s="177">
        <f t="shared" si="24"/>
        <v>466.33540743818202</v>
      </c>
      <c r="S103" s="177">
        <f t="shared" si="25"/>
        <v>2180.7439069439738</v>
      </c>
      <c r="T103" s="177">
        <f t="shared" si="20"/>
        <v>2647.0793143821556</v>
      </c>
      <c r="U103" s="177">
        <f t="shared" si="16"/>
        <v>141307.07376634295</v>
      </c>
    </row>
    <row r="104" spans="1:21" x14ac:dyDescent="0.25">
      <c r="A104" s="94">
        <f t="shared" si="26"/>
        <v>46722</v>
      </c>
      <c r="B104" s="95">
        <v>84</v>
      </c>
      <c r="C104" s="82">
        <f t="shared" si="21"/>
        <v>113161.66650685392</v>
      </c>
      <c r="D104" s="96">
        <f t="shared" si="22"/>
        <v>367.77541614727494</v>
      </c>
      <c r="E104" s="96">
        <f t="shared" si="23"/>
        <v>1490.7564230384132</v>
      </c>
      <c r="F104" s="96">
        <f t="shared" si="17"/>
        <v>1858.5318391856881</v>
      </c>
      <c r="G104" s="96">
        <f t="shared" si="18"/>
        <v>111670.9100838155</v>
      </c>
      <c r="O104" s="176">
        <f t="shared" si="27"/>
        <v>46722</v>
      </c>
      <c r="P104" s="152">
        <v>84</v>
      </c>
      <c r="Q104" s="157">
        <f t="shared" si="19"/>
        <v>141307.07376634295</v>
      </c>
      <c r="R104" s="177">
        <f t="shared" si="24"/>
        <v>459.24798974061406</v>
      </c>
      <c r="S104" s="177">
        <f t="shared" si="25"/>
        <v>2187.8313246415423</v>
      </c>
      <c r="T104" s="177">
        <f t="shared" si="20"/>
        <v>2647.0793143821566</v>
      </c>
      <c r="U104" s="177">
        <f t="shared" si="16"/>
        <v>139119.24244170141</v>
      </c>
    </row>
    <row r="105" spans="1:21" x14ac:dyDescent="0.25">
      <c r="A105" s="94">
        <f t="shared" si="26"/>
        <v>46753</v>
      </c>
      <c r="B105" s="95">
        <v>85</v>
      </c>
      <c r="C105" s="82">
        <f t="shared" si="21"/>
        <v>111670.9100838155</v>
      </c>
      <c r="D105" s="96">
        <f t="shared" si="22"/>
        <v>362.93045777240013</v>
      </c>
      <c r="E105" s="96">
        <f t="shared" si="23"/>
        <v>1495.601381413288</v>
      </c>
      <c r="F105" s="96">
        <f t="shared" si="17"/>
        <v>1858.5318391856881</v>
      </c>
      <c r="G105" s="96">
        <f t="shared" si="18"/>
        <v>110175.30870240221</v>
      </c>
      <c r="O105" s="176">
        <f t="shared" si="27"/>
        <v>46753</v>
      </c>
      <c r="P105" s="152">
        <v>85</v>
      </c>
      <c r="Q105" s="157">
        <f t="shared" si="19"/>
        <v>139119.24244170141</v>
      </c>
      <c r="R105" s="177">
        <f t="shared" si="24"/>
        <v>452.137537935529</v>
      </c>
      <c r="S105" s="177">
        <f t="shared" si="25"/>
        <v>2194.941776446627</v>
      </c>
      <c r="T105" s="177">
        <f t="shared" si="20"/>
        <v>2647.0793143821561</v>
      </c>
      <c r="U105" s="177">
        <f t="shared" si="16"/>
        <v>136924.30066525479</v>
      </c>
    </row>
    <row r="106" spans="1:21" x14ac:dyDescent="0.25">
      <c r="A106" s="94">
        <f t="shared" si="26"/>
        <v>46784</v>
      </c>
      <c r="B106" s="95">
        <v>86</v>
      </c>
      <c r="C106" s="82">
        <f t="shared" si="21"/>
        <v>110175.30870240221</v>
      </c>
      <c r="D106" s="96">
        <f t="shared" si="22"/>
        <v>358.06975328280691</v>
      </c>
      <c r="E106" s="96">
        <f t="shared" si="23"/>
        <v>1500.462085902881</v>
      </c>
      <c r="F106" s="96">
        <f t="shared" si="17"/>
        <v>1858.5318391856879</v>
      </c>
      <c r="G106" s="96">
        <f t="shared" si="18"/>
        <v>108674.84661649933</v>
      </c>
      <c r="O106" s="176">
        <f t="shared" si="27"/>
        <v>46784</v>
      </c>
      <c r="P106" s="152">
        <v>86</v>
      </c>
      <c r="Q106" s="157">
        <f t="shared" si="19"/>
        <v>136924.30066525479</v>
      </c>
      <c r="R106" s="177">
        <f t="shared" si="24"/>
        <v>445.00397716207749</v>
      </c>
      <c r="S106" s="177">
        <f t="shared" si="25"/>
        <v>2202.0753372200788</v>
      </c>
      <c r="T106" s="177">
        <f t="shared" si="20"/>
        <v>2647.0793143821566</v>
      </c>
      <c r="U106" s="177">
        <f t="shared" si="16"/>
        <v>134722.22532803472</v>
      </c>
    </row>
    <row r="107" spans="1:21" x14ac:dyDescent="0.25">
      <c r="A107" s="94">
        <f t="shared" si="26"/>
        <v>46813</v>
      </c>
      <c r="B107" s="95">
        <v>87</v>
      </c>
      <c r="C107" s="82">
        <f t="shared" si="21"/>
        <v>108674.84661649933</v>
      </c>
      <c r="D107" s="96">
        <f t="shared" si="22"/>
        <v>353.19325150362255</v>
      </c>
      <c r="E107" s="96">
        <f t="shared" si="23"/>
        <v>1505.3385876820655</v>
      </c>
      <c r="F107" s="96">
        <f t="shared" si="17"/>
        <v>1858.5318391856881</v>
      </c>
      <c r="G107" s="96">
        <f t="shared" si="18"/>
        <v>107169.50802881726</v>
      </c>
      <c r="O107" s="176">
        <f t="shared" si="27"/>
        <v>46813</v>
      </c>
      <c r="P107" s="152">
        <v>87</v>
      </c>
      <c r="Q107" s="157">
        <f t="shared" si="19"/>
        <v>134722.22532803472</v>
      </c>
      <c r="R107" s="177">
        <f t="shared" si="24"/>
        <v>437.84723231611224</v>
      </c>
      <c r="S107" s="177">
        <f t="shared" si="25"/>
        <v>2209.2320820660439</v>
      </c>
      <c r="T107" s="177">
        <f t="shared" si="20"/>
        <v>2647.0793143821561</v>
      </c>
      <c r="U107" s="177">
        <f t="shared" si="16"/>
        <v>132512.99324596868</v>
      </c>
    </row>
    <row r="108" spans="1:21" x14ac:dyDescent="0.25">
      <c r="A108" s="94">
        <f t="shared" si="26"/>
        <v>46844</v>
      </c>
      <c r="B108" s="95">
        <v>88</v>
      </c>
      <c r="C108" s="82">
        <f t="shared" si="21"/>
        <v>107169.50802881726</v>
      </c>
      <c r="D108" s="96">
        <f t="shared" si="22"/>
        <v>348.30090109365585</v>
      </c>
      <c r="E108" s="96">
        <f t="shared" si="23"/>
        <v>1510.2309380920321</v>
      </c>
      <c r="F108" s="96">
        <f t="shared" si="17"/>
        <v>1858.5318391856881</v>
      </c>
      <c r="G108" s="96">
        <f t="shared" si="18"/>
        <v>105659.27709072523</v>
      </c>
      <c r="O108" s="176">
        <f t="shared" si="27"/>
        <v>46844</v>
      </c>
      <c r="P108" s="152">
        <v>88</v>
      </c>
      <c r="Q108" s="157">
        <f t="shared" si="19"/>
        <v>132512.99324596868</v>
      </c>
      <c r="R108" s="177">
        <f t="shared" si="24"/>
        <v>430.66722804939752</v>
      </c>
      <c r="S108" s="177">
        <f t="shared" si="25"/>
        <v>2216.4120863327585</v>
      </c>
      <c r="T108" s="177">
        <f t="shared" si="20"/>
        <v>2647.0793143821561</v>
      </c>
      <c r="U108" s="177">
        <f t="shared" si="16"/>
        <v>130296.58115963593</v>
      </c>
    </row>
    <row r="109" spans="1:21" x14ac:dyDescent="0.25">
      <c r="A109" s="94">
        <f t="shared" si="26"/>
        <v>46874</v>
      </c>
      <c r="B109" s="95">
        <v>89</v>
      </c>
      <c r="C109" s="82">
        <f t="shared" si="21"/>
        <v>105659.27709072523</v>
      </c>
      <c r="D109" s="96">
        <f t="shared" si="22"/>
        <v>343.39265054485668</v>
      </c>
      <c r="E109" s="96">
        <f t="shared" si="23"/>
        <v>1515.1391886408312</v>
      </c>
      <c r="F109" s="96">
        <f t="shared" si="17"/>
        <v>1858.5318391856879</v>
      </c>
      <c r="G109" s="96">
        <f t="shared" si="18"/>
        <v>104144.13790208439</v>
      </c>
      <c r="O109" s="176">
        <f t="shared" si="27"/>
        <v>46874</v>
      </c>
      <c r="P109" s="152">
        <v>89</v>
      </c>
      <c r="Q109" s="157">
        <f t="shared" si="19"/>
        <v>130296.58115963593</v>
      </c>
      <c r="R109" s="177">
        <f t="shared" si="24"/>
        <v>423.4638887688161</v>
      </c>
      <c r="S109" s="177">
        <f t="shared" si="25"/>
        <v>2223.6154256133395</v>
      </c>
      <c r="T109" s="177">
        <f t="shared" si="20"/>
        <v>2647.0793143821556</v>
      </c>
      <c r="U109" s="177">
        <f t="shared" si="16"/>
        <v>128072.96573402258</v>
      </c>
    </row>
    <row r="110" spans="1:21" x14ac:dyDescent="0.25">
      <c r="A110" s="94">
        <f t="shared" si="26"/>
        <v>46905</v>
      </c>
      <c r="B110" s="95">
        <v>90</v>
      </c>
      <c r="C110" s="82">
        <f t="shared" si="21"/>
        <v>104144.13790208439</v>
      </c>
      <c r="D110" s="96">
        <f t="shared" si="22"/>
        <v>338.46844818177408</v>
      </c>
      <c r="E110" s="96">
        <f t="shared" si="23"/>
        <v>1520.0633910039139</v>
      </c>
      <c r="F110" s="96">
        <f t="shared" si="17"/>
        <v>1858.5318391856881</v>
      </c>
      <c r="G110" s="96">
        <f t="shared" si="18"/>
        <v>102624.07451108047</v>
      </c>
      <c r="O110" s="176">
        <f t="shared" si="27"/>
        <v>46905</v>
      </c>
      <c r="P110" s="152">
        <v>90</v>
      </c>
      <c r="Q110" s="157">
        <f t="shared" si="19"/>
        <v>128072.96573402258</v>
      </c>
      <c r="R110" s="177">
        <f t="shared" si="24"/>
        <v>416.23713863557282</v>
      </c>
      <c r="S110" s="177">
        <f t="shared" si="25"/>
        <v>2230.8421757465831</v>
      </c>
      <c r="T110" s="177">
        <f t="shared" si="20"/>
        <v>2647.0793143821556</v>
      </c>
      <c r="U110" s="177">
        <f t="shared" si="16"/>
        <v>125842.123558276</v>
      </c>
    </row>
    <row r="111" spans="1:21" x14ac:dyDescent="0.25">
      <c r="A111" s="94">
        <f t="shared" si="26"/>
        <v>46935</v>
      </c>
      <c r="B111" s="95">
        <v>91</v>
      </c>
      <c r="C111" s="82">
        <f t="shared" si="21"/>
        <v>102624.07451108047</v>
      </c>
      <c r="D111" s="96">
        <f t="shared" si="22"/>
        <v>333.52824216101135</v>
      </c>
      <c r="E111" s="96">
        <f t="shared" si="23"/>
        <v>1525.0035970246765</v>
      </c>
      <c r="F111" s="96">
        <f t="shared" si="17"/>
        <v>1858.5318391856879</v>
      </c>
      <c r="G111" s="96">
        <f t="shared" si="18"/>
        <v>101099.07091405579</v>
      </c>
      <c r="O111" s="176">
        <f t="shared" si="27"/>
        <v>46935</v>
      </c>
      <c r="P111" s="152">
        <v>91</v>
      </c>
      <c r="Q111" s="157">
        <f t="shared" si="19"/>
        <v>125842.123558276</v>
      </c>
      <c r="R111" s="177">
        <f t="shared" si="24"/>
        <v>408.98690156439642</v>
      </c>
      <c r="S111" s="177">
        <f t="shared" si="25"/>
        <v>2238.0924128177599</v>
      </c>
      <c r="T111" s="177">
        <f t="shared" si="20"/>
        <v>2647.0793143821561</v>
      </c>
      <c r="U111" s="177">
        <f t="shared" si="16"/>
        <v>123604.03114545824</v>
      </c>
    </row>
    <row r="112" spans="1:21" x14ac:dyDescent="0.25">
      <c r="A112" s="94">
        <f t="shared" si="26"/>
        <v>46966</v>
      </c>
      <c r="B112" s="95">
        <v>92</v>
      </c>
      <c r="C112" s="82">
        <f t="shared" si="21"/>
        <v>101099.07091405579</v>
      </c>
      <c r="D112" s="96">
        <f t="shared" si="22"/>
        <v>328.57198047068118</v>
      </c>
      <c r="E112" s="96">
        <f t="shared" si="23"/>
        <v>1529.9598587150069</v>
      </c>
      <c r="F112" s="96">
        <f t="shared" si="17"/>
        <v>1858.5318391856881</v>
      </c>
      <c r="G112" s="96">
        <f t="shared" si="18"/>
        <v>99569.111055340778</v>
      </c>
      <c r="O112" s="176">
        <f t="shared" si="27"/>
        <v>46966</v>
      </c>
      <c r="P112" s="152">
        <v>92</v>
      </c>
      <c r="Q112" s="157">
        <f t="shared" si="19"/>
        <v>123604.03114545824</v>
      </c>
      <c r="R112" s="177">
        <f t="shared" si="24"/>
        <v>401.71310122273871</v>
      </c>
      <c r="S112" s="177">
        <f t="shared" si="25"/>
        <v>2245.3662131594174</v>
      </c>
      <c r="T112" s="177">
        <f t="shared" si="20"/>
        <v>2647.0793143821561</v>
      </c>
      <c r="U112" s="177">
        <f t="shared" si="16"/>
        <v>121358.66493229882</v>
      </c>
    </row>
    <row r="113" spans="1:21" x14ac:dyDescent="0.25">
      <c r="A113" s="94">
        <f t="shared" si="26"/>
        <v>46997</v>
      </c>
      <c r="B113" s="95">
        <v>93</v>
      </c>
      <c r="C113" s="82">
        <f t="shared" si="21"/>
        <v>99569.111055340778</v>
      </c>
      <c r="D113" s="96">
        <f t="shared" si="22"/>
        <v>323.59961092985736</v>
      </c>
      <c r="E113" s="96">
        <f t="shared" si="23"/>
        <v>1534.9322282558308</v>
      </c>
      <c r="F113" s="96">
        <f t="shared" si="17"/>
        <v>1858.5318391856881</v>
      </c>
      <c r="G113" s="96">
        <f t="shared" si="18"/>
        <v>98034.17882708495</v>
      </c>
      <c r="O113" s="176">
        <f t="shared" si="27"/>
        <v>46997</v>
      </c>
      <c r="P113" s="152">
        <v>93</v>
      </c>
      <c r="Q113" s="157">
        <f t="shared" si="19"/>
        <v>121358.66493229882</v>
      </c>
      <c r="R113" s="177">
        <f t="shared" si="24"/>
        <v>394.41566102997058</v>
      </c>
      <c r="S113" s="177">
        <f t="shared" si="25"/>
        <v>2252.6636533521855</v>
      </c>
      <c r="T113" s="177">
        <f t="shared" si="20"/>
        <v>2647.0793143821561</v>
      </c>
      <c r="U113" s="177">
        <f t="shared" si="16"/>
        <v>119106.00127894664</v>
      </c>
    </row>
    <row r="114" spans="1:21" x14ac:dyDescent="0.25">
      <c r="A114" s="94">
        <f t="shared" si="26"/>
        <v>47027</v>
      </c>
      <c r="B114" s="95">
        <v>94</v>
      </c>
      <c r="C114" s="82">
        <f t="shared" si="21"/>
        <v>98034.17882708495</v>
      </c>
      <c r="D114" s="96">
        <f t="shared" si="22"/>
        <v>318.61108118802588</v>
      </c>
      <c r="E114" s="96">
        <f t="shared" si="23"/>
        <v>1539.9207579976621</v>
      </c>
      <c r="F114" s="96">
        <f t="shared" si="17"/>
        <v>1858.5318391856881</v>
      </c>
      <c r="G114" s="96">
        <f t="shared" si="18"/>
        <v>96494.258069087286</v>
      </c>
      <c r="O114" s="176">
        <f t="shared" si="27"/>
        <v>47027</v>
      </c>
      <c r="P114" s="152">
        <v>94</v>
      </c>
      <c r="Q114" s="157">
        <f t="shared" si="19"/>
        <v>119106.00127894664</v>
      </c>
      <c r="R114" s="177">
        <f t="shared" si="24"/>
        <v>387.09450415657591</v>
      </c>
      <c r="S114" s="177">
        <f t="shared" si="25"/>
        <v>2259.9848102255801</v>
      </c>
      <c r="T114" s="177">
        <f t="shared" si="20"/>
        <v>2647.0793143821561</v>
      </c>
      <c r="U114" s="177">
        <f t="shared" si="16"/>
        <v>116846.01646872106</v>
      </c>
    </row>
    <row r="115" spans="1:21" x14ac:dyDescent="0.25">
      <c r="A115" s="94">
        <f t="shared" si="26"/>
        <v>47058</v>
      </c>
      <c r="B115" s="95">
        <v>95</v>
      </c>
      <c r="C115" s="82">
        <f t="shared" si="21"/>
        <v>96494.258069087286</v>
      </c>
      <c r="D115" s="96">
        <f t="shared" si="22"/>
        <v>313.60633872453349</v>
      </c>
      <c r="E115" s="96">
        <f t="shared" si="23"/>
        <v>1544.9255004611543</v>
      </c>
      <c r="F115" s="96">
        <f t="shared" si="17"/>
        <v>1858.5318391856879</v>
      </c>
      <c r="G115" s="96">
        <f t="shared" si="18"/>
        <v>94949.332568626138</v>
      </c>
      <c r="O115" s="176">
        <f t="shared" si="27"/>
        <v>47058</v>
      </c>
      <c r="P115" s="152">
        <v>95</v>
      </c>
      <c r="Q115" s="157">
        <f t="shared" si="19"/>
        <v>116846.01646872106</v>
      </c>
      <c r="R115" s="177">
        <f t="shared" si="24"/>
        <v>379.74955352334285</v>
      </c>
      <c r="S115" s="177">
        <f t="shared" si="25"/>
        <v>2267.3297608588132</v>
      </c>
      <c r="T115" s="177">
        <f t="shared" si="20"/>
        <v>2647.0793143821561</v>
      </c>
      <c r="U115" s="177">
        <f t="shared" si="16"/>
        <v>114578.68670786225</v>
      </c>
    </row>
    <row r="116" spans="1:21" x14ac:dyDescent="0.25">
      <c r="A116" s="94">
        <f t="shared" si="26"/>
        <v>47088</v>
      </c>
      <c r="B116" s="95">
        <v>96</v>
      </c>
      <c r="C116" s="82">
        <f t="shared" si="21"/>
        <v>94949.332568626138</v>
      </c>
      <c r="D116" s="96">
        <f t="shared" si="22"/>
        <v>308.58533084803474</v>
      </c>
      <c r="E116" s="96">
        <f t="shared" si="23"/>
        <v>1549.9465083376533</v>
      </c>
      <c r="F116" s="96">
        <f t="shared" si="17"/>
        <v>1858.5318391856881</v>
      </c>
      <c r="G116" s="96">
        <f t="shared" si="18"/>
        <v>93399.386060288482</v>
      </c>
      <c r="O116" s="176">
        <f t="shared" si="27"/>
        <v>47088</v>
      </c>
      <c r="P116" s="152">
        <v>96</v>
      </c>
      <c r="Q116" s="157">
        <f t="shared" si="19"/>
        <v>114578.68670786225</v>
      </c>
      <c r="R116" s="177">
        <f t="shared" si="24"/>
        <v>372.38073180055164</v>
      </c>
      <c r="S116" s="177">
        <f t="shared" si="25"/>
        <v>2274.6985825816041</v>
      </c>
      <c r="T116" s="177">
        <f t="shared" si="20"/>
        <v>2647.0793143821556</v>
      </c>
      <c r="U116" s="177">
        <f t="shared" si="16"/>
        <v>112303.98812528064</v>
      </c>
    </row>
    <row r="117" spans="1:21" x14ac:dyDescent="0.25">
      <c r="A117" s="94">
        <f t="shared" si="26"/>
        <v>47119</v>
      </c>
      <c r="B117" s="95">
        <v>97</v>
      </c>
      <c r="C117" s="82">
        <f t="shared" si="21"/>
        <v>93399.386060288482</v>
      </c>
      <c r="D117" s="96">
        <f t="shared" si="22"/>
        <v>303.54800469593738</v>
      </c>
      <c r="E117" s="96">
        <f t="shared" si="23"/>
        <v>1554.9838344897507</v>
      </c>
      <c r="F117" s="96">
        <f t="shared" si="17"/>
        <v>1858.5318391856881</v>
      </c>
      <c r="G117" s="96">
        <f t="shared" si="18"/>
        <v>91844.402225798724</v>
      </c>
      <c r="O117" s="176">
        <f t="shared" si="27"/>
        <v>47119</v>
      </c>
      <c r="P117" s="152">
        <v>97</v>
      </c>
      <c r="Q117" s="157">
        <f t="shared" si="19"/>
        <v>112303.98812528064</v>
      </c>
      <c r="R117" s="177">
        <f t="shared" si="24"/>
        <v>364.98796140716144</v>
      </c>
      <c r="S117" s="177">
        <f t="shared" si="25"/>
        <v>2282.0913529749951</v>
      </c>
      <c r="T117" s="177">
        <f t="shared" si="20"/>
        <v>2647.0793143821566</v>
      </c>
      <c r="U117" s="177">
        <f t="shared" ref="U117:U140" si="28">Q117-S117</f>
        <v>110021.89677230564</v>
      </c>
    </row>
    <row r="118" spans="1:21" x14ac:dyDescent="0.25">
      <c r="A118" s="94">
        <f t="shared" si="26"/>
        <v>47150</v>
      </c>
      <c r="B118" s="95">
        <v>98</v>
      </c>
      <c r="C118" s="82">
        <f t="shared" si="21"/>
        <v>91844.402225798724</v>
      </c>
      <c r="D118" s="96">
        <f t="shared" si="22"/>
        <v>298.49430723384563</v>
      </c>
      <c r="E118" s="96">
        <f t="shared" si="23"/>
        <v>1560.0375319518423</v>
      </c>
      <c r="F118" s="96">
        <f t="shared" si="17"/>
        <v>1858.5318391856879</v>
      </c>
      <c r="G118" s="96">
        <f t="shared" si="18"/>
        <v>90284.364693846888</v>
      </c>
      <c r="O118" s="176">
        <f t="shared" si="27"/>
        <v>47150</v>
      </c>
      <c r="P118" s="152">
        <v>98</v>
      </c>
      <c r="Q118" s="157">
        <f t="shared" ref="Q118:Q140" si="29">U117</f>
        <v>110021.89677230564</v>
      </c>
      <c r="R118" s="177">
        <f t="shared" si="24"/>
        <v>357.57116450999268</v>
      </c>
      <c r="S118" s="177">
        <f t="shared" si="25"/>
        <v>2289.5081498721634</v>
      </c>
      <c r="T118" s="177">
        <f t="shared" si="20"/>
        <v>2647.0793143821561</v>
      </c>
      <c r="U118" s="177">
        <f t="shared" si="28"/>
        <v>107732.38862243347</v>
      </c>
    </row>
    <row r="119" spans="1:21" x14ac:dyDescent="0.25">
      <c r="A119" s="94">
        <f t="shared" si="26"/>
        <v>47178</v>
      </c>
      <c r="B119" s="95">
        <v>99</v>
      </c>
      <c r="C119" s="82">
        <f t="shared" si="21"/>
        <v>90284.364693846888</v>
      </c>
      <c r="D119" s="96">
        <f t="shared" si="22"/>
        <v>293.42418525500216</v>
      </c>
      <c r="E119" s="96">
        <f t="shared" si="23"/>
        <v>1565.1076539306857</v>
      </c>
      <c r="F119" s="96">
        <f t="shared" si="17"/>
        <v>1858.5318391856879</v>
      </c>
      <c r="G119" s="96">
        <f t="shared" si="18"/>
        <v>88719.257039916207</v>
      </c>
      <c r="O119" s="176">
        <f t="shared" si="27"/>
        <v>47178</v>
      </c>
      <c r="P119" s="152">
        <v>99</v>
      </c>
      <c r="Q119" s="157">
        <f t="shared" si="29"/>
        <v>107732.38862243347</v>
      </c>
      <c r="R119" s="177">
        <f t="shared" si="24"/>
        <v>350.1302630229082</v>
      </c>
      <c r="S119" s="177">
        <f t="shared" si="25"/>
        <v>2296.9490513592477</v>
      </c>
      <c r="T119" s="177">
        <f t="shared" si="20"/>
        <v>2647.0793143821561</v>
      </c>
      <c r="U119" s="177">
        <f t="shared" si="28"/>
        <v>105435.43957107422</v>
      </c>
    </row>
    <row r="120" spans="1:21" x14ac:dyDescent="0.25">
      <c r="A120" s="94">
        <f t="shared" si="26"/>
        <v>47209</v>
      </c>
      <c r="B120" s="95">
        <v>100</v>
      </c>
      <c r="C120" s="82">
        <f t="shared" si="21"/>
        <v>88719.257039916207</v>
      </c>
      <c r="D120" s="96">
        <f t="shared" si="22"/>
        <v>288.33758537972744</v>
      </c>
      <c r="E120" s="96">
        <f t="shared" si="23"/>
        <v>1570.1942538059604</v>
      </c>
      <c r="F120" s="96">
        <f t="shared" si="17"/>
        <v>1858.5318391856879</v>
      </c>
      <c r="G120" s="96">
        <f t="shared" si="18"/>
        <v>87149.06278611024</v>
      </c>
      <c r="O120" s="176">
        <f t="shared" si="27"/>
        <v>47209</v>
      </c>
      <c r="P120" s="152">
        <v>100</v>
      </c>
      <c r="Q120" s="157">
        <f t="shared" si="29"/>
        <v>105435.43957107422</v>
      </c>
      <c r="R120" s="177">
        <f t="shared" si="24"/>
        <v>342.66517860599072</v>
      </c>
      <c r="S120" s="177">
        <f t="shared" si="25"/>
        <v>2304.4141357761655</v>
      </c>
      <c r="T120" s="177">
        <f t="shared" si="20"/>
        <v>2647.0793143821561</v>
      </c>
      <c r="U120" s="177">
        <f t="shared" si="28"/>
        <v>103131.02543529806</v>
      </c>
    </row>
    <row r="121" spans="1:21" x14ac:dyDescent="0.25">
      <c r="A121" s="94">
        <f t="shared" si="26"/>
        <v>47239</v>
      </c>
      <c r="B121" s="95">
        <v>101</v>
      </c>
      <c r="C121" s="82">
        <f t="shared" si="21"/>
        <v>87149.06278611024</v>
      </c>
      <c r="D121" s="96">
        <f t="shared" si="22"/>
        <v>283.23445405485808</v>
      </c>
      <c r="E121" s="96">
        <f t="shared" si="23"/>
        <v>1575.29738513083</v>
      </c>
      <c r="F121" s="96">
        <f t="shared" si="17"/>
        <v>1858.5318391856881</v>
      </c>
      <c r="G121" s="96">
        <f t="shared" si="18"/>
        <v>85573.765400979406</v>
      </c>
      <c r="O121" s="176">
        <f t="shared" si="27"/>
        <v>47239</v>
      </c>
      <c r="P121" s="152">
        <v>101</v>
      </c>
      <c r="Q121" s="157">
        <f t="shared" si="29"/>
        <v>103131.02543529806</v>
      </c>
      <c r="R121" s="177">
        <f t="shared" si="24"/>
        <v>335.17583266471809</v>
      </c>
      <c r="S121" s="177">
        <f t="shared" si="25"/>
        <v>2311.9034817174379</v>
      </c>
      <c r="T121" s="177">
        <f t="shared" si="20"/>
        <v>2647.0793143821561</v>
      </c>
      <c r="U121" s="177">
        <f t="shared" si="28"/>
        <v>100819.12195358062</v>
      </c>
    </row>
    <row r="122" spans="1:21" x14ac:dyDescent="0.25">
      <c r="A122" s="94">
        <f t="shared" si="26"/>
        <v>47270</v>
      </c>
      <c r="B122" s="95">
        <v>102</v>
      </c>
      <c r="C122" s="82">
        <f t="shared" si="21"/>
        <v>85573.765400979406</v>
      </c>
      <c r="D122" s="96">
        <f t="shared" si="22"/>
        <v>278.11473755318286</v>
      </c>
      <c r="E122" s="96">
        <f t="shared" si="23"/>
        <v>1580.4171016325051</v>
      </c>
      <c r="F122" s="96">
        <f t="shared" si="17"/>
        <v>1858.5318391856881</v>
      </c>
      <c r="G122" s="96">
        <f t="shared" si="18"/>
        <v>83993.348299346908</v>
      </c>
      <c r="O122" s="176">
        <f t="shared" si="27"/>
        <v>47270</v>
      </c>
      <c r="P122" s="152">
        <v>102</v>
      </c>
      <c r="Q122" s="157">
        <f t="shared" si="29"/>
        <v>100819.12195358062</v>
      </c>
      <c r="R122" s="177">
        <f t="shared" si="24"/>
        <v>327.66214634913644</v>
      </c>
      <c r="S122" s="177">
        <f t="shared" si="25"/>
        <v>2319.4171680330196</v>
      </c>
      <c r="T122" s="177">
        <f t="shared" si="20"/>
        <v>2647.0793143821561</v>
      </c>
      <c r="U122" s="177">
        <f t="shared" si="28"/>
        <v>98499.704785547598</v>
      </c>
    </row>
    <row r="123" spans="1:21" x14ac:dyDescent="0.25">
      <c r="A123" s="94">
        <f t="shared" si="26"/>
        <v>47300</v>
      </c>
      <c r="B123" s="95">
        <v>103</v>
      </c>
      <c r="C123" s="82">
        <f t="shared" si="21"/>
        <v>83993.348299346908</v>
      </c>
      <c r="D123" s="96">
        <f t="shared" si="22"/>
        <v>272.97838197287723</v>
      </c>
      <c r="E123" s="96">
        <f t="shared" si="23"/>
        <v>1585.5534572128108</v>
      </c>
      <c r="F123" s="96">
        <f t="shared" si="17"/>
        <v>1858.5318391856881</v>
      </c>
      <c r="G123" s="96">
        <f t="shared" si="18"/>
        <v>82407.794842134099</v>
      </c>
      <c r="O123" s="176">
        <f t="shared" si="27"/>
        <v>47300</v>
      </c>
      <c r="P123" s="152">
        <v>103</v>
      </c>
      <c r="Q123" s="157">
        <f t="shared" si="29"/>
        <v>98499.704785547598</v>
      </c>
      <c r="R123" s="177">
        <f t="shared" si="24"/>
        <v>320.12404055302909</v>
      </c>
      <c r="S123" s="177">
        <f t="shared" si="25"/>
        <v>2326.9552738291272</v>
      </c>
      <c r="T123" s="177">
        <f t="shared" si="20"/>
        <v>2647.0793143821566</v>
      </c>
      <c r="U123" s="177">
        <f t="shared" si="28"/>
        <v>96172.749511718474</v>
      </c>
    </row>
    <row r="124" spans="1:21" x14ac:dyDescent="0.25">
      <c r="A124" s="94">
        <f t="shared" si="26"/>
        <v>47331</v>
      </c>
      <c r="B124" s="95">
        <v>104</v>
      </c>
      <c r="C124" s="82">
        <f t="shared" si="21"/>
        <v>82407.794842134099</v>
      </c>
      <c r="D124" s="96">
        <f t="shared" si="22"/>
        <v>267.82533323693559</v>
      </c>
      <c r="E124" s="96">
        <f t="shared" si="23"/>
        <v>1590.7065059487522</v>
      </c>
      <c r="F124" s="96">
        <f t="shared" si="17"/>
        <v>1858.5318391856879</v>
      </c>
      <c r="G124" s="96">
        <f t="shared" si="18"/>
        <v>80817.088336185348</v>
      </c>
      <c r="O124" s="176">
        <f t="shared" si="27"/>
        <v>47331</v>
      </c>
      <c r="P124" s="152">
        <v>104</v>
      </c>
      <c r="Q124" s="157">
        <f t="shared" si="29"/>
        <v>96172.749511718474</v>
      </c>
      <c r="R124" s="177">
        <f t="shared" si="24"/>
        <v>312.56143591308444</v>
      </c>
      <c r="S124" s="177">
        <f t="shared" si="25"/>
        <v>2334.5178784690715</v>
      </c>
      <c r="T124" s="177">
        <f t="shared" si="20"/>
        <v>2647.0793143821561</v>
      </c>
      <c r="U124" s="177">
        <f t="shared" si="28"/>
        <v>93838.231633249408</v>
      </c>
    </row>
    <row r="125" spans="1:21" x14ac:dyDescent="0.25">
      <c r="A125" s="94">
        <f t="shared" si="26"/>
        <v>47362</v>
      </c>
      <c r="B125" s="95">
        <v>105</v>
      </c>
      <c r="C125" s="82">
        <f t="shared" si="21"/>
        <v>80817.088336185348</v>
      </c>
      <c r="D125" s="96">
        <f t="shared" si="22"/>
        <v>262.65553709260217</v>
      </c>
      <c r="E125" s="96">
        <f t="shared" si="23"/>
        <v>1595.8763020930858</v>
      </c>
      <c r="F125" s="96">
        <f t="shared" si="17"/>
        <v>1858.5318391856879</v>
      </c>
      <c r="G125" s="96">
        <f t="shared" si="18"/>
        <v>79221.212034092256</v>
      </c>
      <c r="O125" s="176">
        <f t="shared" si="27"/>
        <v>47362</v>
      </c>
      <c r="P125" s="152">
        <v>105</v>
      </c>
      <c r="Q125" s="157">
        <f t="shared" si="29"/>
        <v>93838.231633249408</v>
      </c>
      <c r="R125" s="177">
        <f t="shared" si="24"/>
        <v>304.97425280805999</v>
      </c>
      <c r="S125" s="177">
        <f t="shared" si="25"/>
        <v>2342.105061574096</v>
      </c>
      <c r="T125" s="177">
        <f t="shared" si="20"/>
        <v>2647.0793143821561</v>
      </c>
      <c r="U125" s="177">
        <f t="shared" si="28"/>
        <v>91496.126571675311</v>
      </c>
    </row>
    <row r="126" spans="1:21" x14ac:dyDescent="0.25">
      <c r="A126" s="94">
        <f t="shared" si="26"/>
        <v>47392</v>
      </c>
      <c r="B126" s="95">
        <v>106</v>
      </c>
      <c r="C126" s="82">
        <f t="shared" si="21"/>
        <v>79221.212034092256</v>
      </c>
      <c r="D126" s="96">
        <f t="shared" si="22"/>
        <v>257.46893911079962</v>
      </c>
      <c r="E126" s="96">
        <f t="shared" si="23"/>
        <v>1601.0629000748884</v>
      </c>
      <c r="F126" s="96">
        <f t="shared" si="17"/>
        <v>1858.5318391856881</v>
      </c>
      <c r="G126" s="96">
        <f t="shared" si="18"/>
        <v>77620.149134017367</v>
      </c>
      <c r="O126" s="176">
        <f t="shared" si="27"/>
        <v>47392</v>
      </c>
      <c r="P126" s="152">
        <v>106</v>
      </c>
      <c r="Q126" s="157">
        <f t="shared" si="29"/>
        <v>91496.126571675311</v>
      </c>
      <c r="R126" s="177">
        <f t="shared" si="24"/>
        <v>297.36241135794415</v>
      </c>
      <c r="S126" s="177">
        <f t="shared" si="25"/>
        <v>2349.7169030242121</v>
      </c>
      <c r="T126" s="177">
        <f t="shared" si="20"/>
        <v>2647.0793143821561</v>
      </c>
      <c r="U126" s="177">
        <f t="shared" si="28"/>
        <v>89146.409668651104</v>
      </c>
    </row>
    <row r="127" spans="1:21" x14ac:dyDescent="0.25">
      <c r="A127" s="94">
        <f t="shared" si="26"/>
        <v>47423</v>
      </c>
      <c r="B127" s="95">
        <v>107</v>
      </c>
      <c r="C127" s="82">
        <f t="shared" si="21"/>
        <v>77620.149134017367</v>
      </c>
      <c r="D127" s="96">
        <f t="shared" si="22"/>
        <v>252.26548468555623</v>
      </c>
      <c r="E127" s="96">
        <f t="shared" si="23"/>
        <v>1606.2663545001317</v>
      </c>
      <c r="F127" s="96">
        <f t="shared" si="17"/>
        <v>1858.5318391856879</v>
      </c>
      <c r="G127" s="96">
        <f t="shared" si="18"/>
        <v>76013.88277951724</v>
      </c>
      <c r="O127" s="176">
        <f t="shared" si="27"/>
        <v>47423</v>
      </c>
      <c r="P127" s="152">
        <v>107</v>
      </c>
      <c r="Q127" s="157">
        <f t="shared" si="29"/>
        <v>89146.409668651104</v>
      </c>
      <c r="R127" s="177">
        <f t="shared" si="24"/>
        <v>289.72583142311544</v>
      </c>
      <c r="S127" s="177">
        <f t="shared" si="25"/>
        <v>2357.3534829590403</v>
      </c>
      <c r="T127" s="177">
        <f t="shared" si="20"/>
        <v>2647.0793143821556</v>
      </c>
      <c r="U127" s="177">
        <f t="shared" si="28"/>
        <v>86789.056185692069</v>
      </c>
    </row>
    <row r="128" spans="1:21" x14ac:dyDescent="0.25">
      <c r="A128" s="94">
        <f t="shared" si="26"/>
        <v>47453</v>
      </c>
      <c r="B128" s="95">
        <v>108</v>
      </c>
      <c r="C128" s="82">
        <f t="shared" si="21"/>
        <v>76013.88277951724</v>
      </c>
      <c r="D128" s="96">
        <f t="shared" si="22"/>
        <v>247.04511903343084</v>
      </c>
      <c r="E128" s="96">
        <f t="shared" si="23"/>
        <v>1611.4867201522572</v>
      </c>
      <c r="F128" s="96">
        <f t="shared" si="17"/>
        <v>1858.5318391856881</v>
      </c>
      <c r="G128" s="96">
        <f t="shared" si="18"/>
        <v>74402.396059364983</v>
      </c>
      <c r="O128" s="176">
        <f t="shared" si="27"/>
        <v>47453</v>
      </c>
      <c r="P128" s="152">
        <v>108</v>
      </c>
      <c r="Q128" s="157">
        <f t="shared" si="29"/>
        <v>86789.056185692069</v>
      </c>
      <c r="R128" s="177">
        <f t="shared" si="24"/>
        <v>282.06443260349857</v>
      </c>
      <c r="S128" s="177">
        <f t="shared" si="25"/>
        <v>2365.0148817786576</v>
      </c>
      <c r="T128" s="177">
        <f t="shared" si="20"/>
        <v>2647.0793143821561</v>
      </c>
      <c r="U128" s="177">
        <f t="shared" si="28"/>
        <v>84424.041303913415</v>
      </c>
    </row>
    <row r="129" spans="1:21" x14ac:dyDescent="0.25">
      <c r="A129" s="94">
        <f t="shared" si="26"/>
        <v>47484</v>
      </c>
      <c r="B129" s="95">
        <v>109</v>
      </c>
      <c r="C129" s="82">
        <f t="shared" si="21"/>
        <v>74402.396059364983</v>
      </c>
      <c r="D129" s="96">
        <f t="shared" si="22"/>
        <v>241.80778719293599</v>
      </c>
      <c r="E129" s="96">
        <f t="shared" si="23"/>
        <v>1616.724051992752</v>
      </c>
      <c r="F129" s="96">
        <f t="shared" si="17"/>
        <v>1858.5318391856881</v>
      </c>
      <c r="G129" s="96">
        <f t="shared" si="18"/>
        <v>72785.672007372224</v>
      </c>
      <c r="O129" s="176">
        <f t="shared" si="27"/>
        <v>47484</v>
      </c>
      <c r="P129" s="152">
        <v>109</v>
      </c>
      <c r="Q129" s="157">
        <f t="shared" si="29"/>
        <v>84424.041303913415</v>
      </c>
      <c r="R129" s="177">
        <f t="shared" si="24"/>
        <v>274.37813423771797</v>
      </c>
      <c r="S129" s="177">
        <f t="shared" si="25"/>
        <v>2372.7011801444382</v>
      </c>
      <c r="T129" s="177">
        <f t="shared" si="20"/>
        <v>2647.0793143821561</v>
      </c>
      <c r="U129" s="177">
        <f t="shared" si="28"/>
        <v>82051.340123768983</v>
      </c>
    </row>
    <row r="130" spans="1:21" x14ac:dyDescent="0.25">
      <c r="A130" s="94">
        <f t="shared" si="26"/>
        <v>47515</v>
      </c>
      <c r="B130" s="95">
        <v>110</v>
      </c>
      <c r="C130" s="82">
        <f t="shared" si="21"/>
        <v>72785.672007372224</v>
      </c>
      <c r="D130" s="96">
        <f t="shared" si="22"/>
        <v>236.55343402395954</v>
      </c>
      <c r="E130" s="96">
        <f t="shared" si="23"/>
        <v>1621.9784051617285</v>
      </c>
      <c r="F130" s="96">
        <f t="shared" si="17"/>
        <v>1858.5318391856881</v>
      </c>
      <c r="G130" s="96">
        <f t="shared" si="18"/>
        <v>71163.693602210493</v>
      </c>
      <c r="O130" s="176">
        <f t="shared" si="27"/>
        <v>47515</v>
      </c>
      <c r="P130" s="152">
        <v>110</v>
      </c>
      <c r="Q130" s="157">
        <f t="shared" si="29"/>
        <v>82051.340123768983</v>
      </c>
      <c r="R130" s="177">
        <f t="shared" si="24"/>
        <v>266.66685540224853</v>
      </c>
      <c r="S130" s="177">
        <f t="shared" si="25"/>
        <v>2380.412458979908</v>
      </c>
      <c r="T130" s="177">
        <f t="shared" si="20"/>
        <v>2647.0793143821566</v>
      </c>
      <c r="U130" s="177">
        <f t="shared" si="28"/>
        <v>79670.92766478908</v>
      </c>
    </row>
    <row r="131" spans="1:21" x14ac:dyDescent="0.25">
      <c r="A131" s="94">
        <f t="shared" si="26"/>
        <v>47543</v>
      </c>
      <c r="B131" s="95">
        <v>111</v>
      </c>
      <c r="C131" s="82">
        <f t="shared" si="21"/>
        <v>71163.693602210493</v>
      </c>
      <c r="D131" s="96">
        <f t="shared" si="22"/>
        <v>231.28200420718389</v>
      </c>
      <c r="E131" s="96">
        <f t="shared" si="23"/>
        <v>1627.2498349785042</v>
      </c>
      <c r="F131" s="96">
        <f t="shared" si="17"/>
        <v>1858.5318391856881</v>
      </c>
      <c r="G131" s="96">
        <f t="shared" si="18"/>
        <v>69536.443767231991</v>
      </c>
      <c r="O131" s="176">
        <f t="shared" si="27"/>
        <v>47543</v>
      </c>
      <c r="P131" s="152">
        <v>111</v>
      </c>
      <c r="Q131" s="157">
        <f t="shared" si="29"/>
        <v>79670.92766478908</v>
      </c>
      <c r="R131" s="177">
        <f t="shared" si="24"/>
        <v>258.93051491056383</v>
      </c>
      <c r="S131" s="177">
        <f t="shared" si="25"/>
        <v>2388.1487994715926</v>
      </c>
      <c r="T131" s="177">
        <f t="shared" si="20"/>
        <v>2647.0793143821566</v>
      </c>
      <c r="U131" s="177">
        <f t="shared" si="28"/>
        <v>77282.778865317494</v>
      </c>
    </row>
    <row r="132" spans="1:21" x14ac:dyDescent="0.25">
      <c r="A132" s="94">
        <f t="shared" si="26"/>
        <v>47574</v>
      </c>
      <c r="B132" s="95">
        <v>112</v>
      </c>
      <c r="C132" s="82">
        <f t="shared" si="21"/>
        <v>69536.443767231991</v>
      </c>
      <c r="D132" s="96">
        <f t="shared" si="22"/>
        <v>225.99344224350381</v>
      </c>
      <c r="E132" s="96">
        <f t="shared" si="23"/>
        <v>1632.5383969421844</v>
      </c>
      <c r="F132" s="96">
        <f t="shared" si="17"/>
        <v>1858.5318391856881</v>
      </c>
      <c r="G132" s="96">
        <f t="shared" si="18"/>
        <v>67903.905370289809</v>
      </c>
      <c r="O132" s="176">
        <f t="shared" si="27"/>
        <v>47574</v>
      </c>
      <c r="P132" s="152">
        <v>112</v>
      </c>
      <c r="Q132" s="157">
        <f t="shared" si="29"/>
        <v>77282.778865317494</v>
      </c>
      <c r="R132" s="177">
        <f t="shared" si="24"/>
        <v>251.16903131228119</v>
      </c>
      <c r="S132" s="177">
        <f t="shared" si="25"/>
        <v>2395.9102830698748</v>
      </c>
      <c r="T132" s="177">
        <f t="shared" si="20"/>
        <v>2647.0793143821561</v>
      </c>
      <c r="U132" s="177">
        <f t="shared" si="28"/>
        <v>74886.868582247625</v>
      </c>
    </row>
    <row r="133" spans="1:21" x14ac:dyDescent="0.25">
      <c r="A133" s="94">
        <f t="shared" si="26"/>
        <v>47604</v>
      </c>
      <c r="B133" s="95">
        <v>113</v>
      </c>
      <c r="C133" s="82">
        <f t="shared" si="21"/>
        <v>67903.905370289809</v>
      </c>
      <c r="D133" s="96">
        <f t="shared" si="22"/>
        <v>220.68769245344168</v>
      </c>
      <c r="E133" s="96">
        <f t="shared" si="23"/>
        <v>1637.8441467322461</v>
      </c>
      <c r="F133" s="96">
        <f t="shared" si="17"/>
        <v>1858.5318391856879</v>
      </c>
      <c r="G133" s="96">
        <f t="shared" si="18"/>
        <v>66266.061223557568</v>
      </c>
      <c r="O133" s="176">
        <f t="shared" si="27"/>
        <v>47604</v>
      </c>
      <c r="P133" s="152">
        <v>113</v>
      </c>
      <c r="Q133" s="157">
        <f t="shared" si="29"/>
        <v>74886.868582247625</v>
      </c>
      <c r="R133" s="177">
        <f t="shared" si="24"/>
        <v>243.38232289230407</v>
      </c>
      <c r="S133" s="177">
        <f t="shared" si="25"/>
        <v>2403.6969914898518</v>
      </c>
      <c r="T133" s="177">
        <f t="shared" si="20"/>
        <v>2647.0793143821561</v>
      </c>
      <c r="U133" s="177">
        <f t="shared" si="28"/>
        <v>72483.171590757775</v>
      </c>
    </row>
    <row r="134" spans="1:21" x14ac:dyDescent="0.25">
      <c r="A134" s="94">
        <f t="shared" si="26"/>
        <v>47635</v>
      </c>
      <c r="B134" s="95">
        <v>114</v>
      </c>
      <c r="C134" s="82">
        <f t="shared" si="21"/>
        <v>66266.061223557568</v>
      </c>
      <c r="D134" s="96">
        <f t="shared" si="22"/>
        <v>215.3646989765619</v>
      </c>
      <c r="E134" s="96">
        <f t="shared" si="23"/>
        <v>1643.1671402091263</v>
      </c>
      <c r="F134" s="96">
        <f t="shared" si="17"/>
        <v>1858.5318391856881</v>
      </c>
      <c r="G134" s="96">
        <f t="shared" si="18"/>
        <v>64622.894083348445</v>
      </c>
      <c r="O134" s="176">
        <f t="shared" si="27"/>
        <v>47635</v>
      </c>
      <c r="P134" s="152">
        <v>114</v>
      </c>
      <c r="Q134" s="157">
        <f t="shared" si="29"/>
        <v>72483.171590757775</v>
      </c>
      <c r="R134" s="177">
        <f t="shared" si="24"/>
        <v>235.57030766996203</v>
      </c>
      <c r="S134" s="177">
        <f t="shared" si="25"/>
        <v>2411.5090067121942</v>
      </c>
      <c r="T134" s="177">
        <f t="shared" si="20"/>
        <v>2647.0793143821561</v>
      </c>
      <c r="U134" s="177">
        <f t="shared" si="28"/>
        <v>70071.662584045582</v>
      </c>
    </row>
    <row r="135" spans="1:21" x14ac:dyDescent="0.25">
      <c r="A135" s="94">
        <f t="shared" si="26"/>
        <v>47665</v>
      </c>
      <c r="B135" s="95">
        <v>115</v>
      </c>
      <c r="C135" s="82">
        <f t="shared" si="21"/>
        <v>64622.894083348445</v>
      </c>
      <c r="D135" s="96">
        <f t="shared" si="22"/>
        <v>210.02440577088223</v>
      </c>
      <c r="E135" s="96">
        <f t="shared" si="23"/>
        <v>1648.5074334148057</v>
      </c>
      <c r="F135" s="96">
        <f t="shared" si="17"/>
        <v>1858.5318391856879</v>
      </c>
      <c r="G135" s="96">
        <f t="shared" si="18"/>
        <v>62974.386649933636</v>
      </c>
      <c r="O135" s="176">
        <f t="shared" si="27"/>
        <v>47665</v>
      </c>
      <c r="P135" s="152">
        <v>115</v>
      </c>
      <c r="Q135" s="157">
        <f t="shared" si="29"/>
        <v>70071.662584045582</v>
      </c>
      <c r="R135" s="177">
        <f t="shared" si="24"/>
        <v>227.73290339814741</v>
      </c>
      <c r="S135" s="177">
        <f t="shared" si="25"/>
        <v>2419.3464109840088</v>
      </c>
      <c r="T135" s="177">
        <f t="shared" si="20"/>
        <v>2647.0793143821561</v>
      </c>
      <c r="U135" s="177">
        <f t="shared" si="28"/>
        <v>67652.316173061568</v>
      </c>
    </row>
    <row r="136" spans="1:21" x14ac:dyDescent="0.25">
      <c r="A136" s="94">
        <f t="shared" si="26"/>
        <v>47696</v>
      </c>
      <c r="B136" s="95">
        <v>116</v>
      </c>
      <c r="C136" s="82">
        <f t="shared" si="21"/>
        <v>62974.386649933636</v>
      </c>
      <c r="D136" s="96">
        <f t="shared" si="22"/>
        <v>204.66675661228413</v>
      </c>
      <c r="E136" s="96">
        <f t="shared" si="23"/>
        <v>1653.8650825734039</v>
      </c>
      <c r="F136" s="96">
        <f t="shared" si="17"/>
        <v>1858.5318391856881</v>
      </c>
      <c r="G136" s="96">
        <f t="shared" si="18"/>
        <v>61320.521567360236</v>
      </c>
      <c r="O136" s="176">
        <f t="shared" si="27"/>
        <v>47696</v>
      </c>
      <c r="P136" s="152">
        <v>116</v>
      </c>
      <c r="Q136" s="157">
        <f t="shared" si="29"/>
        <v>67652.316173061568</v>
      </c>
      <c r="R136" s="177">
        <f t="shared" si="24"/>
        <v>219.87002756244937</v>
      </c>
      <c r="S136" s="177">
        <f t="shared" si="25"/>
        <v>2427.2092868197069</v>
      </c>
      <c r="T136" s="177">
        <f t="shared" si="20"/>
        <v>2647.0793143821561</v>
      </c>
      <c r="U136" s="177">
        <f t="shared" si="28"/>
        <v>65225.106886241862</v>
      </c>
    </row>
    <row r="137" spans="1:21" x14ac:dyDescent="0.25">
      <c r="A137" s="94">
        <f t="shared" si="26"/>
        <v>47727</v>
      </c>
      <c r="B137" s="95">
        <v>117</v>
      </c>
      <c r="C137" s="82">
        <f t="shared" si="21"/>
        <v>61320.521567360236</v>
      </c>
      <c r="D137" s="96">
        <f t="shared" si="22"/>
        <v>199.29169509392054</v>
      </c>
      <c r="E137" s="96">
        <f t="shared" si="23"/>
        <v>1659.2401440917674</v>
      </c>
      <c r="F137" s="96">
        <f t="shared" si="17"/>
        <v>1858.5318391856879</v>
      </c>
      <c r="G137" s="96">
        <f t="shared" si="18"/>
        <v>59661.281423268469</v>
      </c>
      <c r="O137" s="176">
        <f t="shared" si="27"/>
        <v>47727</v>
      </c>
      <c r="P137" s="152">
        <v>117</v>
      </c>
      <c r="Q137" s="157">
        <f t="shared" si="29"/>
        <v>65225.106886241862</v>
      </c>
      <c r="R137" s="177">
        <f t="shared" si="24"/>
        <v>211.98159738028534</v>
      </c>
      <c r="S137" s="177">
        <f t="shared" si="25"/>
        <v>2435.0977170018709</v>
      </c>
      <c r="T137" s="177">
        <f t="shared" si="20"/>
        <v>2647.0793143821561</v>
      </c>
      <c r="U137" s="177">
        <f t="shared" si="28"/>
        <v>62790.009169239987</v>
      </c>
    </row>
    <row r="138" spans="1:21" x14ac:dyDescent="0.25">
      <c r="A138" s="94">
        <f t="shared" si="26"/>
        <v>47757</v>
      </c>
      <c r="B138" s="95">
        <v>118</v>
      </c>
      <c r="C138" s="82">
        <f t="shared" si="21"/>
        <v>59661.281423268469</v>
      </c>
      <c r="D138" s="96">
        <f t="shared" si="22"/>
        <v>193.89916462562229</v>
      </c>
      <c r="E138" s="96">
        <f t="shared" si="23"/>
        <v>1664.6326745600657</v>
      </c>
      <c r="F138" s="96">
        <f t="shared" si="17"/>
        <v>1858.5318391856879</v>
      </c>
      <c r="G138" s="96">
        <f t="shared" si="18"/>
        <v>57996.648748708401</v>
      </c>
      <c r="O138" s="176">
        <f t="shared" si="27"/>
        <v>47757</v>
      </c>
      <c r="P138" s="152">
        <v>118</v>
      </c>
      <c r="Q138" s="157">
        <f t="shared" si="29"/>
        <v>62790.009169239987</v>
      </c>
      <c r="R138" s="177">
        <f t="shared" si="24"/>
        <v>204.06752980002923</v>
      </c>
      <c r="S138" s="177">
        <f t="shared" si="25"/>
        <v>2443.0117845821269</v>
      </c>
      <c r="T138" s="177">
        <f t="shared" si="20"/>
        <v>2647.0793143821561</v>
      </c>
      <c r="U138" s="177">
        <f t="shared" si="28"/>
        <v>60346.997384657858</v>
      </c>
    </row>
    <row r="139" spans="1:21" x14ac:dyDescent="0.25">
      <c r="A139" s="94">
        <f t="shared" si="26"/>
        <v>47788</v>
      </c>
      <c r="B139" s="95">
        <v>119</v>
      </c>
      <c r="C139" s="82">
        <f t="shared" si="21"/>
        <v>57996.648748708401</v>
      </c>
      <c r="D139" s="96">
        <f t="shared" si="22"/>
        <v>188.48910843330208</v>
      </c>
      <c r="E139" s="96">
        <f t="shared" si="23"/>
        <v>1670.042730752386</v>
      </c>
      <c r="F139" s="96">
        <f t="shared" si="17"/>
        <v>1858.5318391856881</v>
      </c>
      <c r="G139" s="96">
        <f t="shared" si="18"/>
        <v>56326.606017956015</v>
      </c>
      <c r="O139" s="176">
        <f t="shared" si="27"/>
        <v>47788</v>
      </c>
      <c r="P139" s="152">
        <v>119</v>
      </c>
      <c r="Q139" s="157">
        <f t="shared" si="29"/>
        <v>60346.997384657858</v>
      </c>
      <c r="R139" s="177">
        <f t="shared" si="24"/>
        <v>196.12774150013735</v>
      </c>
      <c r="S139" s="177">
        <f t="shared" si="25"/>
        <v>2450.9515728820188</v>
      </c>
      <c r="T139" s="177">
        <f t="shared" si="20"/>
        <v>2647.0793143821561</v>
      </c>
      <c r="U139" s="177">
        <f t="shared" si="28"/>
        <v>57896.045811775839</v>
      </c>
    </row>
    <row r="140" spans="1:21" x14ac:dyDescent="0.25">
      <c r="A140" s="94">
        <f t="shared" si="26"/>
        <v>47818</v>
      </c>
      <c r="B140" s="95">
        <v>120</v>
      </c>
      <c r="C140" s="82">
        <f t="shared" si="21"/>
        <v>56326.606017956015</v>
      </c>
      <c r="D140" s="96">
        <f t="shared" si="22"/>
        <v>183.06146955835683</v>
      </c>
      <c r="E140" s="96">
        <f t="shared" si="23"/>
        <v>1675.4703696273311</v>
      </c>
      <c r="F140" s="96">
        <f t="shared" si="17"/>
        <v>1858.5318391856879</v>
      </c>
      <c r="G140" s="96">
        <f t="shared" si="18"/>
        <v>54651.135648328687</v>
      </c>
      <c r="O140" s="176">
        <f t="shared" si="27"/>
        <v>47818</v>
      </c>
      <c r="P140" s="152">
        <v>120</v>
      </c>
      <c r="Q140" s="157">
        <f t="shared" si="29"/>
        <v>57896.045811775839</v>
      </c>
      <c r="R140" s="177">
        <f t="shared" si="24"/>
        <v>188.16214888827079</v>
      </c>
      <c r="S140" s="177">
        <f t="shared" si="25"/>
        <v>2458.9171654938855</v>
      </c>
      <c r="T140" s="177">
        <f t="shared" si="20"/>
        <v>2647.0793143821561</v>
      </c>
      <c r="U140" s="177">
        <f t="shared" si="28"/>
        <v>55437.128646281955</v>
      </c>
    </row>
    <row r="141" spans="1:21" x14ac:dyDescent="0.25">
      <c r="A141" s="94">
        <f>EDATE(A140,1)+3</f>
        <v>47852</v>
      </c>
      <c r="B141" s="95">
        <v>121</v>
      </c>
      <c r="C141" s="82">
        <f t="shared" ref="C141" si="30">G140</f>
        <v>54651.135648328687</v>
      </c>
      <c r="D141" s="96">
        <f>IPMT($E$17/12,B141-1,$E$7-1,-$C$22,$E$16,0)*4/31</f>
        <v>22.918218175105547</v>
      </c>
      <c r="E141" s="96">
        <f t="shared" si="23"/>
        <v>1680.9156483286201</v>
      </c>
      <c r="F141" s="96">
        <f t="shared" ref="F141" si="31">D141+E141</f>
        <v>1703.8338665037256</v>
      </c>
      <c r="G141" s="96">
        <f t="shared" ref="G141" si="32">C141-E141</f>
        <v>52970.220000000067</v>
      </c>
      <c r="I141" s="201"/>
      <c r="O141" s="176">
        <f>EDATE(O140,1)+3</f>
        <v>47852</v>
      </c>
      <c r="P141" s="152">
        <v>121</v>
      </c>
      <c r="Q141" s="157">
        <f t="shared" ref="Q141" si="33">U140</f>
        <v>55437.128646281955</v>
      </c>
      <c r="R141" s="177">
        <f>IPMT($S$16/12,P141-1,$S$7-1,-$Q$22,$S$15,0)*4/31</f>
        <v>23.247828141989118</v>
      </c>
      <c r="S141" s="177">
        <f t="shared" si="25"/>
        <v>2466.9086462817404</v>
      </c>
      <c r="T141" s="177">
        <f t="shared" ref="T141" si="34">R141+S141</f>
        <v>2490.1564744237294</v>
      </c>
      <c r="U141" s="177">
        <f t="shared" ref="U141" si="35">Q141-S141</f>
        <v>52970.220000000212</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workbookViewId="0">
      <selection activeCell="B4" sqref="B4"/>
    </sheetView>
  </sheetViews>
  <sheetFormatPr defaultColWidth="9.140625" defaultRowHeight="15" x14ac:dyDescent="0.25"/>
  <cols>
    <col min="1" max="1" width="9.140625" style="92"/>
    <col min="2" max="2" width="7.85546875" style="92" customWidth="1"/>
    <col min="3" max="3" width="14.7109375" style="92" customWidth="1"/>
    <col min="4" max="4" width="14.28515625" style="92" customWidth="1"/>
    <col min="5" max="7" width="14.7109375" style="92" customWidth="1"/>
    <col min="8" max="16384" width="9.140625" style="92"/>
  </cols>
  <sheetData>
    <row r="1" spans="1:13" x14ac:dyDescent="0.25">
      <c r="A1" s="76"/>
      <c r="B1" s="76"/>
      <c r="C1" s="76"/>
      <c r="D1" s="76"/>
      <c r="E1" s="76"/>
      <c r="F1" s="76"/>
      <c r="G1" s="77"/>
    </row>
    <row r="2" spans="1:13" x14ac:dyDescent="0.25">
      <c r="A2" s="76"/>
      <c r="B2" s="76"/>
      <c r="C2" s="76"/>
      <c r="D2" s="76"/>
      <c r="E2" s="76"/>
      <c r="F2" s="78"/>
      <c r="G2" s="79"/>
    </row>
    <row r="3" spans="1:13" x14ac:dyDescent="0.25">
      <c r="A3" s="76"/>
      <c r="B3" s="76"/>
      <c r="C3" s="76"/>
      <c r="D3" s="76"/>
      <c r="E3" s="76"/>
      <c r="F3" s="78"/>
      <c r="G3" s="79"/>
    </row>
    <row r="4" spans="1:13" ht="21" x14ac:dyDescent="0.35">
      <c r="A4" s="76"/>
      <c r="B4" s="105" t="s">
        <v>53</v>
      </c>
      <c r="C4" s="76"/>
      <c r="D4" s="76"/>
      <c r="E4" s="81"/>
      <c r="F4" s="106" t="str">
        <f>'Lisa 3'!D6</f>
        <v>Pepleri 35, Tartu</v>
      </c>
      <c r="G4" s="80"/>
      <c r="K4" s="100"/>
      <c r="L4" s="99"/>
    </row>
    <row r="5" spans="1:13" x14ac:dyDescent="0.25">
      <c r="A5" s="76"/>
      <c r="B5" s="76"/>
      <c r="C5" s="76"/>
      <c r="D5" s="76"/>
      <c r="E5" s="76"/>
      <c r="F5" s="82"/>
      <c r="G5" s="76"/>
      <c r="K5" s="98"/>
      <c r="L5" s="99"/>
    </row>
    <row r="6" spans="1:13" x14ac:dyDescent="0.25">
      <c r="A6" s="76"/>
      <c r="B6" s="83" t="s">
        <v>30</v>
      </c>
      <c r="C6" s="84"/>
      <c r="D6" s="85"/>
      <c r="E6" s="86">
        <v>44200</v>
      </c>
      <c r="F6" s="87"/>
      <c r="G6" s="76"/>
      <c r="K6" s="109"/>
      <c r="L6" s="109"/>
    </row>
    <row r="7" spans="1:13" x14ac:dyDescent="0.25">
      <c r="A7" s="76"/>
      <c r="B7" s="88" t="s">
        <v>31</v>
      </c>
      <c r="C7" s="95"/>
      <c r="E7" s="124">
        <v>121</v>
      </c>
      <c r="F7" s="89" t="s">
        <v>21</v>
      </c>
      <c r="G7" s="76"/>
      <c r="K7" s="110"/>
      <c r="L7" s="110"/>
    </row>
    <row r="8" spans="1:13" x14ac:dyDescent="0.25">
      <c r="A8" s="76"/>
      <c r="B8" s="88" t="s">
        <v>54</v>
      </c>
      <c r="C8" s="95"/>
      <c r="D8" s="111">
        <f>E6-1</f>
        <v>44199</v>
      </c>
      <c r="E8" s="112">
        <v>23442.222222162083</v>
      </c>
      <c r="F8" s="89" t="s">
        <v>33</v>
      </c>
      <c r="G8" s="76"/>
      <c r="K8" s="110"/>
      <c r="L8" s="110"/>
    </row>
    <row r="9" spans="1:13" x14ac:dyDescent="0.25">
      <c r="A9" s="76"/>
      <c r="B9" s="88" t="s">
        <v>55</v>
      </c>
      <c r="C9" s="95"/>
      <c r="D9" s="111">
        <f>EDATE(D8,E7)</f>
        <v>47882</v>
      </c>
      <c r="E9" s="112">
        <v>0</v>
      </c>
      <c r="F9" s="89" t="s">
        <v>33</v>
      </c>
      <c r="G9" s="123"/>
      <c r="K9" s="110"/>
      <c r="L9" s="110"/>
    </row>
    <row r="10" spans="1:13" x14ac:dyDescent="0.25">
      <c r="A10" s="76"/>
      <c r="B10" s="88" t="s">
        <v>34</v>
      </c>
      <c r="C10" s="95"/>
      <c r="E10" s="190">
        <v>1</v>
      </c>
      <c r="F10" s="89"/>
      <c r="G10" s="76"/>
      <c r="K10" s="114"/>
      <c r="L10" s="114"/>
    </row>
    <row r="11" spans="1:13" x14ac:dyDescent="0.25">
      <c r="A11" s="76"/>
      <c r="B11" s="119" t="s">
        <v>49</v>
      </c>
      <c r="C11" s="120"/>
      <c r="D11" s="121"/>
      <c r="E11" s="122">
        <v>3.9E-2</v>
      </c>
      <c r="F11" s="90"/>
      <c r="G11" s="91"/>
      <c r="K11" s="110"/>
      <c r="L11" s="110"/>
      <c r="M11" s="114"/>
    </row>
    <row r="12" spans="1:13" x14ac:dyDescent="0.25">
      <c r="A12" s="76"/>
      <c r="B12" s="116"/>
      <c r="C12" s="95"/>
      <c r="E12" s="117"/>
      <c r="F12" s="116"/>
      <c r="G12" s="91"/>
      <c r="K12" s="110"/>
      <c r="L12" s="110"/>
      <c r="M12" s="114"/>
    </row>
    <row r="13" spans="1:13" x14ac:dyDescent="0.25">
      <c r="K13" s="110"/>
      <c r="L13" s="110"/>
      <c r="M13" s="114"/>
    </row>
    <row r="14" spans="1:13" ht="15.75" thickBot="1" x14ac:dyDescent="0.3">
      <c r="A14" s="93" t="s">
        <v>37</v>
      </c>
      <c r="B14" s="93" t="s">
        <v>38</v>
      </c>
      <c r="C14" s="93" t="s">
        <v>39</v>
      </c>
      <c r="D14" s="93" t="s">
        <v>40</v>
      </c>
      <c r="E14" s="93" t="s">
        <v>41</v>
      </c>
      <c r="F14" s="93" t="s">
        <v>42</v>
      </c>
      <c r="G14" s="93" t="s">
        <v>43</v>
      </c>
      <c r="K14" s="110"/>
      <c r="L14" s="110"/>
      <c r="M14" s="114"/>
    </row>
    <row r="15" spans="1:13" x14ac:dyDescent="0.25">
      <c r="A15" s="94">
        <f>E6</f>
        <v>44200</v>
      </c>
      <c r="B15" s="95">
        <v>1</v>
      </c>
      <c r="C15" s="82">
        <f>E8</f>
        <v>23442.222222162083</v>
      </c>
      <c r="D15" s="96">
        <f>IPMT($E$11/12,B15,$E$7,-$E$8,$E$9,0)*28/31</f>
        <v>68.814265232798363</v>
      </c>
      <c r="E15" s="96">
        <f>PPMT($E$11/12,B15,$E$7,-$E$8,$E$9,0)</f>
        <v>158.44470552548475</v>
      </c>
      <c r="F15" s="96">
        <f>D15+E15</f>
        <v>227.25897075828311</v>
      </c>
      <c r="G15" s="96">
        <f>C15-E15</f>
        <v>23283.777516636597</v>
      </c>
      <c r="K15" s="110"/>
      <c r="L15" s="110"/>
      <c r="M15" s="114"/>
    </row>
    <row r="16" spans="1:13" x14ac:dyDescent="0.25">
      <c r="A16" s="94">
        <f>EDATE(A15,1)-3</f>
        <v>44228</v>
      </c>
      <c r="B16" s="95">
        <v>2</v>
      </c>
      <c r="C16" s="82">
        <f>G15</f>
        <v>23283.777516636597</v>
      </c>
      <c r="D16" s="96">
        <f>IPMT($E$11/12,B16,$E$7,-$E$8,$E$9,0)</f>
        <v>75.672276929068943</v>
      </c>
      <c r="E16" s="96">
        <f t="shared" ref="E16" si="0">PPMT($E$11/12,B16,$E$7,-$E$8,$E$9,0)</f>
        <v>158.95965081844258</v>
      </c>
      <c r="F16" s="96">
        <f t="shared" ref="F16" si="1">D16+E16</f>
        <v>234.63192774751153</v>
      </c>
      <c r="G16" s="96">
        <f t="shared" ref="G16" si="2">C16-E16</f>
        <v>23124.817865818153</v>
      </c>
      <c r="K16" s="110"/>
      <c r="L16" s="110"/>
      <c r="M16" s="114"/>
    </row>
    <row r="17" spans="1:13" x14ac:dyDescent="0.25">
      <c r="A17" s="94">
        <f>EDATE(A16,1)</f>
        <v>44256</v>
      </c>
      <c r="B17" s="95">
        <v>3</v>
      </c>
      <c r="C17" s="82">
        <f t="shared" ref="C17:C80" si="3">G16</f>
        <v>23124.817865818153</v>
      </c>
      <c r="D17" s="96">
        <f t="shared" ref="D17:D80" si="4">IPMT($E$11/12,B17,$E$7,-$E$8,$E$9,0)</f>
        <v>75.155658063909001</v>
      </c>
      <c r="E17" s="96">
        <f t="shared" ref="E17:E80" si="5">PPMT($E$11/12,B17,$E$7,-$E$8,$E$9,0)</f>
        <v>159.47626968360251</v>
      </c>
      <c r="F17" s="96">
        <f t="shared" ref="F17:F80" si="6">D17+E17</f>
        <v>234.6319277475115</v>
      </c>
      <c r="G17" s="96">
        <f t="shared" ref="G17:G80" si="7">C17-E17</f>
        <v>22965.341596134549</v>
      </c>
      <c r="K17" s="110"/>
      <c r="L17" s="110"/>
      <c r="M17" s="114"/>
    </row>
    <row r="18" spans="1:13" x14ac:dyDescent="0.25">
      <c r="A18" s="94">
        <f t="shared" ref="A18:A81" si="8">EDATE(A17,1)</f>
        <v>44287</v>
      </c>
      <c r="B18" s="95">
        <v>4</v>
      </c>
      <c r="C18" s="82">
        <f t="shared" si="3"/>
        <v>22965.341596134549</v>
      </c>
      <c r="D18" s="96">
        <f t="shared" si="4"/>
        <v>74.637360187437281</v>
      </c>
      <c r="E18" s="96">
        <f t="shared" si="5"/>
        <v>159.99456756007422</v>
      </c>
      <c r="F18" s="96">
        <f t="shared" si="6"/>
        <v>234.6319277475115</v>
      </c>
      <c r="G18" s="96">
        <f t="shared" si="7"/>
        <v>22805.347028574473</v>
      </c>
      <c r="K18" s="110"/>
      <c r="L18" s="110"/>
      <c r="M18" s="114"/>
    </row>
    <row r="19" spans="1:13" x14ac:dyDescent="0.25">
      <c r="A19" s="94">
        <f t="shared" si="8"/>
        <v>44317</v>
      </c>
      <c r="B19" s="95">
        <v>5</v>
      </c>
      <c r="C19" s="82">
        <f t="shared" si="3"/>
        <v>22805.347028574473</v>
      </c>
      <c r="D19" s="96">
        <f t="shared" si="4"/>
        <v>74.117377842867043</v>
      </c>
      <c r="E19" s="96">
        <f t="shared" si="5"/>
        <v>160.51454990464447</v>
      </c>
      <c r="F19" s="96">
        <f t="shared" si="6"/>
        <v>234.6319277475115</v>
      </c>
      <c r="G19" s="96">
        <f t="shared" si="7"/>
        <v>22644.832478669829</v>
      </c>
      <c r="K19" s="110"/>
      <c r="L19" s="110"/>
      <c r="M19" s="114"/>
    </row>
    <row r="20" spans="1:13" x14ac:dyDescent="0.25">
      <c r="A20" s="94">
        <f t="shared" si="8"/>
        <v>44348</v>
      </c>
      <c r="B20" s="95">
        <v>6</v>
      </c>
      <c r="C20" s="82">
        <f t="shared" si="3"/>
        <v>22644.832478669829</v>
      </c>
      <c r="D20" s="96">
        <f t="shared" si="4"/>
        <v>73.595705555676957</v>
      </c>
      <c r="E20" s="96">
        <f t="shared" si="5"/>
        <v>161.03622219183455</v>
      </c>
      <c r="F20" s="96">
        <f t="shared" si="6"/>
        <v>234.6319277475115</v>
      </c>
      <c r="G20" s="96">
        <f t="shared" si="7"/>
        <v>22483.796256477995</v>
      </c>
      <c r="K20" s="110"/>
      <c r="L20" s="110"/>
      <c r="M20" s="114"/>
    </row>
    <row r="21" spans="1:13" x14ac:dyDescent="0.25">
      <c r="A21" s="94">
        <f t="shared" si="8"/>
        <v>44378</v>
      </c>
      <c r="B21" s="95">
        <v>7</v>
      </c>
      <c r="C21" s="82">
        <f t="shared" si="3"/>
        <v>22483.796256477995</v>
      </c>
      <c r="D21" s="96">
        <f t="shared" si="4"/>
        <v>73.07233783355349</v>
      </c>
      <c r="E21" s="96">
        <f t="shared" si="5"/>
        <v>161.55958991395804</v>
      </c>
      <c r="F21" s="96">
        <f t="shared" si="6"/>
        <v>234.63192774751153</v>
      </c>
      <c r="G21" s="96">
        <f t="shared" si="7"/>
        <v>22322.236666564037</v>
      </c>
      <c r="K21" s="110"/>
      <c r="L21" s="110"/>
      <c r="M21" s="114"/>
    </row>
    <row r="22" spans="1:13" x14ac:dyDescent="0.25">
      <c r="A22" s="94">
        <f>EDATE(A21,1)</f>
        <v>44409</v>
      </c>
      <c r="B22" s="95">
        <v>8</v>
      </c>
      <c r="C22" s="82">
        <f t="shared" si="3"/>
        <v>22322.236666564037</v>
      </c>
      <c r="D22" s="96">
        <f t="shared" si="4"/>
        <v>72.547269166333123</v>
      </c>
      <c r="E22" s="96">
        <f t="shared" si="5"/>
        <v>162.08465858117839</v>
      </c>
      <c r="F22" s="96">
        <f t="shared" si="6"/>
        <v>234.6319277475115</v>
      </c>
      <c r="G22" s="96">
        <f t="shared" si="7"/>
        <v>22160.152007982859</v>
      </c>
      <c r="K22" s="110"/>
      <c r="L22" s="110"/>
      <c r="M22" s="114"/>
    </row>
    <row r="23" spans="1:13" x14ac:dyDescent="0.25">
      <c r="A23" s="94">
        <f t="shared" si="8"/>
        <v>44440</v>
      </c>
      <c r="B23" s="95">
        <v>9</v>
      </c>
      <c r="C23" s="82">
        <f t="shared" si="3"/>
        <v>22160.152007982859</v>
      </c>
      <c r="D23" s="96">
        <f t="shared" si="4"/>
        <v>72.020494025944288</v>
      </c>
      <c r="E23" s="96">
        <f t="shared" si="5"/>
        <v>162.61143372156721</v>
      </c>
      <c r="F23" s="96">
        <f t="shared" si="6"/>
        <v>234.6319277475115</v>
      </c>
      <c r="G23" s="96">
        <f t="shared" si="7"/>
        <v>21997.540574261293</v>
      </c>
      <c r="K23" s="110"/>
      <c r="L23" s="110"/>
      <c r="M23" s="114"/>
    </row>
    <row r="24" spans="1:13" x14ac:dyDescent="0.25">
      <c r="A24" s="94">
        <f t="shared" si="8"/>
        <v>44470</v>
      </c>
      <c r="B24" s="95">
        <v>10</v>
      </c>
      <c r="C24" s="82">
        <f t="shared" si="3"/>
        <v>21997.540574261293</v>
      </c>
      <c r="D24" s="96">
        <f t="shared" si="4"/>
        <v>71.492006866349215</v>
      </c>
      <c r="E24" s="96">
        <f t="shared" si="5"/>
        <v>163.13992088116231</v>
      </c>
      <c r="F24" s="96">
        <f t="shared" si="6"/>
        <v>234.63192774751153</v>
      </c>
      <c r="G24" s="96">
        <f t="shared" si="7"/>
        <v>21834.400653380129</v>
      </c>
      <c r="K24" s="110"/>
      <c r="L24" s="110"/>
      <c r="M24" s="114"/>
    </row>
    <row r="25" spans="1:13" x14ac:dyDescent="0.25">
      <c r="A25" s="94">
        <f t="shared" si="8"/>
        <v>44501</v>
      </c>
      <c r="B25" s="95">
        <v>11</v>
      </c>
      <c r="C25" s="82">
        <f t="shared" si="3"/>
        <v>21834.400653380129</v>
      </c>
      <c r="D25" s="96">
        <f t="shared" si="4"/>
        <v>70.961802123485427</v>
      </c>
      <c r="E25" s="96">
        <f t="shared" si="5"/>
        <v>163.6701256240261</v>
      </c>
      <c r="F25" s="96">
        <f t="shared" si="6"/>
        <v>234.63192774751153</v>
      </c>
      <c r="G25" s="96">
        <f t="shared" si="7"/>
        <v>21670.730527756103</v>
      </c>
    </row>
    <row r="26" spans="1:13" x14ac:dyDescent="0.25">
      <c r="A26" s="94">
        <f t="shared" si="8"/>
        <v>44531</v>
      </c>
      <c r="B26" s="95">
        <v>12</v>
      </c>
      <c r="C26" s="82">
        <f t="shared" si="3"/>
        <v>21670.730527756103</v>
      </c>
      <c r="D26" s="96">
        <f t="shared" si="4"/>
        <v>70.429874215207349</v>
      </c>
      <c r="E26" s="96">
        <f t="shared" si="5"/>
        <v>164.20205353230415</v>
      </c>
      <c r="F26" s="96">
        <f t="shared" si="6"/>
        <v>234.6319277475115</v>
      </c>
      <c r="G26" s="96">
        <f t="shared" si="7"/>
        <v>21506.5284742238</v>
      </c>
    </row>
    <row r="27" spans="1:13" x14ac:dyDescent="0.25">
      <c r="A27" s="94">
        <f t="shared" si="8"/>
        <v>44562</v>
      </c>
      <c r="B27" s="95">
        <v>13</v>
      </c>
      <c r="C27" s="82">
        <f t="shared" si="3"/>
        <v>21506.5284742238</v>
      </c>
      <c r="D27" s="96">
        <f t="shared" si="4"/>
        <v>69.896217541227358</v>
      </c>
      <c r="E27" s="96">
        <f t="shared" si="5"/>
        <v>164.73571020628415</v>
      </c>
      <c r="F27" s="96">
        <f t="shared" si="6"/>
        <v>234.6319277475115</v>
      </c>
      <c r="G27" s="96">
        <f t="shared" si="7"/>
        <v>21341.792764017515</v>
      </c>
    </row>
    <row r="28" spans="1:13" x14ac:dyDescent="0.25">
      <c r="A28" s="94">
        <f t="shared" si="8"/>
        <v>44593</v>
      </c>
      <c r="B28" s="95">
        <v>14</v>
      </c>
      <c r="C28" s="82">
        <f t="shared" si="3"/>
        <v>21341.792764017515</v>
      </c>
      <c r="D28" s="96">
        <f t="shared" si="4"/>
        <v>69.360826483056925</v>
      </c>
      <c r="E28" s="96">
        <f t="shared" si="5"/>
        <v>165.27110126445459</v>
      </c>
      <c r="F28" s="96">
        <f t="shared" si="6"/>
        <v>234.6319277475115</v>
      </c>
      <c r="G28" s="96">
        <f t="shared" si="7"/>
        <v>21176.521662753061</v>
      </c>
    </row>
    <row r="29" spans="1:13" x14ac:dyDescent="0.25">
      <c r="A29" s="94">
        <f t="shared" si="8"/>
        <v>44621</v>
      </c>
      <c r="B29" s="95">
        <v>15</v>
      </c>
      <c r="C29" s="82">
        <f t="shared" si="3"/>
        <v>21176.521662753061</v>
      </c>
      <c r="D29" s="96">
        <f t="shared" si="4"/>
        <v>68.82369540394744</v>
      </c>
      <c r="E29" s="96">
        <f t="shared" si="5"/>
        <v>165.80823234356407</v>
      </c>
      <c r="F29" s="96">
        <f t="shared" si="6"/>
        <v>234.6319277475115</v>
      </c>
      <c r="G29" s="96">
        <f t="shared" si="7"/>
        <v>21010.713430409498</v>
      </c>
    </row>
    <row r="30" spans="1:13" x14ac:dyDescent="0.25">
      <c r="A30" s="94">
        <f t="shared" si="8"/>
        <v>44652</v>
      </c>
      <c r="B30" s="95">
        <v>16</v>
      </c>
      <c r="C30" s="82">
        <f t="shared" si="3"/>
        <v>21010.713430409498</v>
      </c>
      <c r="D30" s="96">
        <f t="shared" si="4"/>
        <v>68.284818648830864</v>
      </c>
      <c r="E30" s="96">
        <f t="shared" si="5"/>
        <v>166.34710909868065</v>
      </c>
      <c r="F30" s="96">
        <f t="shared" si="6"/>
        <v>234.6319277475115</v>
      </c>
      <c r="G30" s="96">
        <f t="shared" si="7"/>
        <v>20844.366321310816</v>
      </c>
    </row>
    <row r="31" spans="1:13" x14ac:dyDescent="0.25">
      <c r="A31" s="94">
        <f t="shared" si="8"/>
        <v>44682</v>
      </c>
      <c r="B31" s="95">
        <v>17</v>
      </c>
      <c r="C31" s="82">
        <f t="shared" si="3"/>
        <v>20844.366321310816</v>
      </c>
      <c r="D31" s="96">
        <f t="shared" si="4"/>
        <v>67.744190544260164</v>
      </c>
      <c r="E31" s="96">
        <f t="shared" si="5"/>
        <v>166.88773720325133</v>
      </c>
      <c r="F31" s="96">
        <f t="shared" si="6"/>
        <v>234.6319277475115</v>
      </c>
      <c r="G31" s="96">
        <f t="shared" si="7"/>
        <v>20677.478584107565</v>
      </c>
    </row>
    <row r="32" spans="1:13" x14ac:dyDescent="0.25">
      <c r="A32" s="94">
        <f t="shared" si="8"/>
        <v>44713</v>
      </c>
      <c r="B32" s="95">
        <v>18</v>
      </c>
      <c r="C32" s="82">
        <f t="shared" si="3"/>
        <v>20677.478584107565</v>
      </c>
      <c r="D32" s="96">
        <f t="shared" si="4"/>
        <v>67.201805398349592</v>
      </c>
      <c r="E32" s="96">
        <f t="shared" si="5"/>
        <v>167.43012234916193</v>
      </c>
      <c r="F32" s="96">
        <f t="shared" si="6"/>
        <v>234.63192774751153</v>
      </c>
      <c r="G32" s="96">
        <f t="shared" si="7"/>
        <v>20510.048461758404</v>
      </c>
    </row>
    <row r="33" spans="1:7" x14ac:dyDescent="0.25">
      <c r="A33" s="94">
        <f t="shared" si="8"/>
        <v>44743</v>
      </c>
      <c r="B33" s="95">
        <v>19</v>
      </c>
      <c r="C33" s="82">
        <f t="shared" si="3"/>
        <v>20510.048461758404</v>
      </c>
      <c r="D33" s="96">
        <f t="shared" si="4"/>
        <v>66.657657500714819</v>
      </c>
      <c r="E33" s="96">
        <f t="shared" si="5"/>
        <v>167.97427024679672</v>
      </c>
      <c r="F33" s="96">
        <f t="shared" si="6"/>
        <v>234.63192774751155</v>
      </c>
      <c r="G33" s="96">
        <f t="shared" si="7"/>
        <v>20342.074191511609</v>
      </c>
    </row>
    <row r="34" spans="1:7" x14ac:dyDescent="0.25">
      <c r="A34" s="94">
        <f t="shared" si="8"/>
        <v>44774</v>
      </c>
      <c r="B34" s="95">
        <v>20</v>
      </c>
      <c r="C34" s="82">
        <f t="shared" si="3"/>
        <v>20342.074191511609</v>
      </c>
      <c r="D34" s="96">
        <f t="shared" si="4"/>
        <v>66.111741122412724</v>
      </c>
      <c r="E34" s="96">
        <f t="shared" si="5"/>
        <v>168.5201866250988</v>
      </c>
      <c r="F34" s="96">
        <f t="shared" si="6"/>
        <v>234.63192774751153</v>
      </c>
      <c r="G34" s="96">
        <f t="shared" si="7"/>
        <v>20173.554004886511</v>
      </c>
    </row>
    <row r="35" spans="1:7" x14ac:dyDescent="0.25">
      <c r="A35" s="94">
        <f t="shared" si="8"/>
        <v>44805</v>
      </c>
      <c r="B35" s="95">
        <v>21</v>
      </c>
      <c r="C35" s="82">
        <f t="shared" si="3"/>
        <v>20173.554004886511</v>
      </c>
      <c r="D35" s="96">
        <f t="shared" si="4"/>
        <v>65.564050515881164</v>
      </c>
      <c r="E35" s="96">
        <f t="shared" si="5"/>
        <v>169.06787723163038</v>
      </c>
      <c r="F35" s="96">
        <f t="shared" si="6"/>
        <v>234.63192774751155</v>
      </c>
      <c r="G35" s="96">
        <f t="shared" si="7"/>
        <v>20004.48612765488</v>
      </c>
    </row>
    <row r="36" spans="1:7" x14ac:dyDescent="0.25">
      <c r="A36" s="94">
        <f t="shared" si="8"/>
        <v>44835</v>
      </c>
      <c r="B36" s="95">
        <v>22</v>
      </c>
      <c r="C36" s="82">
        <f t="shared" si="3"/>
        <v>20004.48612765488</v>
      </c>
      <c r="D36" s="96">
        <f t="shared" si="4"/>
        <v>65.014579914878354</v>
      </c>
      <c r="E36" s="96">
        <f t="shared" si="5"/>
        <v>169.61734783263316</v>
      </c>
      <c r="F36" s="96">
        <f t="shared" si="6"/>
        <v>234.6319277475115</v>
      </c>
      <c r="G36" s="96">
        <f t="shared" si="7"/>
        <v>19834.868779822245</v>
      </c>
    </row>
    <row r="37" spans="1:7" x14ac:dyDescent="0.25">
      <c r="A37" s="94">
        <f t="shared" si="8"/>
        <v>44866</v>
      </c>
      <c r="B37" s="95">
        <v>23</v>
      </c>
      <c r="C37" s="82">
        <f t="shared" si="3"/>
        <v>19834.868779822245</v>
      </c>
      <c r="D37" s="96">
        <f t="shared" si="4"/>
        <v>64.463323534422301</v>
      </c>
      <c r="E37" s="96">
        <f t="shared" si="5"/>
        <v>170.16860421308922</v>
      </c>
      <c r="F37" s="96">
        <f t="shared" si="6"/>
        <v>234.63192774751153</v>
      </c>
      <c r="G37" s="96">
        <f t="shared" si="7"/>
        <v>19664.700175609156</v>
      </c>
    </row>
    <row r="38" spans="1:7" x14ac:dyDescent="0.25">
      <c r="A38" s="94">
        <f t="shared" si="8"/>
        <v>44896</v>
      </c>
      <c r="B38" s="95">
        <v>24</v>
      </c>
      <c r="C38" s="82">
        <f t="shared" si="3"/>
        <v>19664.700175609156</v>
      </c>
      <c r="D38" s="96">
        <f t="shared" si="4"/>
        <v>63.910275570729766</v>
      </c>
      <c r="E38" s="96">
        <f t="shared" si="5"/>
        <v>170.72165217678176</v>
      </c>
      <c r="F38" s="96">
        <f t="shared" si="6"/>
        <v>234.63192774751153</v>
      </c>
      <c r="G38" s="96">
        <f t="shared" si="7"/>
        <v>19493.978523432375</v>
      </c>
    </row>
    <row r="39" spans="1:7" x14ac:dyDescent="0.25">
      <c r="A39" s="94">
        <f t="shared" si="8"/>
        <v>44927</v>
      </c>
      <c r="B39" s="95">
        <v>25</v>
      </c>
      <c r="C39" s="82">
        <f t="shared" si="3"/>
        <v>19493.978523432375</v>
      </c>
      <c r="D39" s="96">
        <f t="shared" si="4"/>
        <v>63.355430201155215</v>
      </c>
      <c r="E39" s="96">
        <f t="shared" si="5"/>
        <v>171.2764975463563</v>
      </c>
      <c r="F39" s="96">
        <f t="shared" si="6"/>
        <v>234.6319277475115</v>
      </c>
      <c r="G39" s="96">
        <f t="shared" si="7"/>
        <v>19322.702025886018</v>
      </c>
    </row>
    <row r="40" spans="1:7" x14ac:dyDescent="0.25">
      <c r="A40" s="94">
        <f t="shared" si="8"/>
        <v>44958</v>
      </c>
      <c r="B40" s="95">
        <v>26</v>
      </c>
      <c r="C40" s="82">
        <f t="shared" si="3"/>
        <v>19322.702025886018</v>
      </c>
      <c r="D40" s="96">
        <f t="shared" si="4"/>
        <v>62.798781584129564</v>
      </c>
      <c r="E40" s="96">
        <f t="shared" si="5"/>
        <v>171.83314616338197</v>
      </c>
      <c r="F40" s="96">
        <f t="shared" si="6"/>
        <v>234.63192774751153</v>
      </c>
      <c r="G40" s="96">
        <f t="shared" si="7"/>
        <v>19150.868879722635</v>
      </c>
    </row>
    <row r="41" spans="1:7" x14ac:dyDescent="0.25">
      <c r="A41" s="94">
        <f t="shared" si="8"/>
        <v>44986</v>
      </c>
      <c r="B41" s="95">
        <v>27</v>
      </c>
      <c r="C41" s="82">
        <f t="shared" si="3"/>
        <v>19150.868879722635</v>
      </c>
      <c r="D41" s="96">
        <f t="shared" si="4"/>
        <v>62.240323859098574</v>
      </c>
      <c r="E41" s="96">
        <f t="shared" si="5"/>
        <v>172.39160388841296</v>
      </c>
      <c r="F41" s="96">
        <f t="shared" si="6"/>
        <v>234.63192774751153</v>
      </c>
      <c r="G41" s="96">
        <f t="shared" si="7"/>
        <v>18978.477275834222</v>
      </c>
    </row>
    <row r="42" spans="1:7" x14ac:dyDescent="0.25">
      <c r="A42" s="94">
        <f t="shared" si="8"/>
        <v>45017</v>
      </c>
      <c r="B42" s="95">
        <v>28</v>
      </c>
      <c r="C42" s="82">
        <f t="shared" si="3"/>
        <v>18978.477275834222</v>
      </c>
      <c r="D42" s="96">
        <f t="shared" si="4"/>
        <v>61.680051146461217</v>
      </c>
      <c r="E42" s="96">
        <f t="shared" si="5"/>
        <v>172.95187660105029</v>
      </c>
      <c r="F42" s="96">
        <f t="shared" si="6"/>
        <v>234.6319277475115</v>
      </c>
      <c r="G42" s="96">
        <f t="shared" si="7"/>
        <v>18805.525399233171</v>
      </c>
    </row>
    <row r="43" spans="1:7" x14ac:dyDescent="0.25">
      <c r="A43" s="94">
        <f t="shared" si="8"/>
        <v>45047</v>
      </c>
      <c r="B43" s="95">
        <v>29</v>
      </c>
      <c r="C43" s="82">
        <f t="shared" si="3"/>
        <v>18805.525399233171</v>
      </c>
      <c r="D43" s="96">
        <f t="shared" si="4"/>
        <v>61.117957547507814</v>
      </c>
      <c r="E43" s="96">
        <f t="shared" si="5"/>
        <v>173.51397020000368</v>
      </c>
      <c r="F43" s="96">
        <f t="shared" si="6"/>
        <v>234.6319277475115</v>
      </c>
      <c r="G43" s="96">
        <f t="shared" si="7"/>
        <v>18632.011429033166</v>
      </c>
    </row>
    <row r="44" spans="1:7" x14ac:dyDescent="0.25">
      <c r="A44" s="94">
        <f t="shared" si="8"/>
        <v>45078</v>
      </c>
      <c r="B44" s="95">
        <v>30</v>
      </c>
      <c r="C44" s="82">
        <f t="shared" si="3"/>
        <v>18632.011429033166</v>
      </c>
      <c r="D44" s="96">
        <f t="shared" si="4"/>
        <v>60.5540371443578</v>
      </c>
      <c r="E44" s="96">
        <f t="shared" si="5"/>
        <v>174.07789060315372</v>
      </c>
      <c r="F44" s="96">
        <f t="shared" si="6"/>
        <v>234.63192774751153</v>
      </c>
      <c r="G44" s="96">
        <f t="shared" si="7"/>
        <v>18457.933538430014</v>
      </c>
    </row>
    <row r="45" spans="1:7" x14ac:dyDescent="0.25">
      <c r="A45" s="94">
        <f t="shared" si="8"/>
        <v>45108</v>
      </c>
      <c r="B45" s="95">
        <v>31</v>
      </c>
      <c r="C45" s="82">
        <f t="shared" si="3"/>
        <v>18457.933538430014</v>
      </c>
      <c r="D45" s="96">
        <f t="shared" si="4"/>
        <v>59.98828399989754</v>
      </c>
      <c r="E45" s="96">
        <f t="shared" si="5"/>
        <v>174.64364374761396</v>
      </c>
      <c r="F45" s="96">
        <f t="shared" si="6"/>
        <v>234.6319277475115</v>
      </c>
      <c r="G45" s="96">
        <f t="shared" si="7"/>
        <v>18283.289894682399</v>
      </c>
    </row>
    <row r="46" spans="1:7" x14ac:dyDescent="0.25">
      <c r="A46" s="94">
        <f t="shared" si="8"/>
        <v>45139</v>
      </c>
      <c r="B46" s="95">
        <v>32</v>
      </c>
      <c r="C46" s="82">
        <f t="shared" si="3"/>
        <v>18283.289894682399</v>
      </c>
      <c r="D46" s="96">
        <f t="shared" si="4"/>
        <v>59.420692157717802</v>
      </c>
      <c r="E46" s="96">
        <f t="shared" si="5"/>
        <v>175.21123558979372</v>
      </c>
      <c r="F46" s="96">
        <f t="shared" si="6"/>
        <v>234.63192774751153</v>
      </c>
      <c r="G46" s="96">
        <f t="shared" si="7"/>
        <v>18108.078659092604</v>
      </c>
    </row>
    <row r="47" spans="1:7" x14ac:dyDescent="0.25">
      <c r="A47" s="94">
        <f t="shared" si="8"/>
        <v>45170</v>
      </c>
      <c r="B47" s="95">
        <v>33</v>
      </c>
      <c r="C47" s="82">
        <f t="shared" si="3"/>
        <v>18108.078659092604</v>
      </c>
      <c r="D47" s="96">
        <f t="shared" si="4"/>
        <v>58.851255642050972</v>
      </c>
      <c r="E47" s="96">
        <f t="shared" si="5"/>
        <v>175.78067210546055</v>
      </c>
      <c r="F47" s="96">
        <f t="shared" si="6"/>
        <v>234.63192774751153</v>
      </c>
      <c r="G47" s="96">
        <f t="shared" si="7"/>
        <v>17932.297986987141</v>
      </c>
    </row>
    <row r="48" spans="1:7" x14ac:dyDescent="0.25">
      <c r="A48" s="94">
        <f t="shared" si="8"/>
        <v>45200</v>
      </c>
      <c r="B48" s="95">
        <v>34</v>
      </c>
      <c r="C48" s="82">
        <f t="shared" si="3"/>
        <v>17932.297986987141</v>
      </c>
      <c r="D48" s="96">
        <f t="shared" si="4"/>
        <v>58.279968457708229</v>
      </c>
      <c r="E48" s="96">
        <f t="shared" si="5"/>
        <v>176.35195928980329</v>
      </c>
      <c r="F48" s="96">
        <f t="shared" si="6"/>
        <v>234.63192774751153</v>
      </c>
      <c r="G48" s="96">
        <f t="shared" si="7"/>
        <v>17755.946027697337</v>
      </c>
    </row>
    <row r="49" spans="1:7" x14ac:dyDescent="0.25">
      <c r="A49" s="94">
        <f t="shared" si="8"/>
        <v>45231</v>
      </c>
      <c r="B49" s="95">
        <v>35</v>
      </c>
      <c r="C49" s="82">
        <f t="shared" si="3"/>
        <v>17755.946027697337</v>
      </c>
      <c r="D49" s="96">
        <f t="shared" si="4"/>
        <v>57.706824590016367</v>
      </c>
      <c r="E49" s="96">
        <f t="shared" si="5"/>
        <v>176.92510315749516</v>
      </c>
      <c r="F49" s="96">
        <f t="shared" si="6"/>
        <v>234.63192774751153</v>
      </c>
      <c r="G49" s="96">
        <f t="shared" si="7"/>
        <v>17579.02092453984</v>
      </c>
    </row>
    <row r="50" spans="1:7" x14ac:dyDescent="0.25">
      <c r="A50" s="94">
        <f t="shared" si="8"/>
        <v>45261</v>
      </c>
      <c r="B50" s="95">
        <v>36</v>
      </c>
      <c r="C50" s="82">
        <f t="shared" si="3"/>
        <v>17579.02092453984</v>
      </c>
      <c r="D50" s="96">
        <f t="shared" si="4"/>
        <v>57.1318180047545</v>
      </c>
      <c r="E50" s="96">
        <f t="shared" si="5"/>
        <v>177.50010974275702</v>
      </c>
      <c r="F50" s="96">
        <f t="shared" si="6"/>
        <v>234.63192774751153</v>
      </c>
      <c r="G50" s="96">
        <f t="shared" si="7"/>
        <v>17401.520814797084</v>
      </c>
    </row>
    <row r="51" spans="1:7" x14ac:dyDescent="0.25">
      <c r="A51" s="94">
        <f t="shared" si="8"/>
        <v>45292</v>
      </c>
      <c r="B51" s="95">
        <v>37</v>
      </c>
      <c r="C51" s="82">
        <f t="shared" si="3"/>
        <v>17401.520814797084</v>
      </c>
      <c r="D51" s="96">
        <f t="shared" si="4"/>
        <v>56.554942648090545</v>
      </c>
      <c r="E51" s="96">
        <f t="shared" si="5"/>
        <v>178.07698509942097</v>
      </c>
      <c r="F51" s="96">
        <f t="shared" si="6"/>
        <v>234.6319277475115</v>
      </c>
      <c r="G51" s="96">
        <f t="shared" si="7"/>
        <v>17223.443829697662</v>
      </c>
    </row>
    <row r="52" spans="1:7" x14ac:dyDescent="0.25">
      <c r="A52" s="94">
        <f t="shared" si="8"/>
        <v>45323</v>
      </c>
      <c r="B52" s="95">
        <v>38</v>
      </c>
      <c r="C52" s="82">
        <f t="shared" si="3"/>
        <v>17223.443829697662</v>
      </c>
      <c r="D52" s="96">
        <f t="shared" si="4"/>
        <v>55.976192446517423</v>
      </c>
      <c r="E52" s="96">
        <f t="shared" si="5"/>
        <v>178.65573530099408</v>
      </c>
      <c r="F52" s="96">
        <f t="shared" si="6"/>
        <v>234.6319277475115</v>
      </c>
      <c r="G52" s="96">
        <f t="shared" si="7"/>
        <v>17044.788094396667</v>
      </c>
    </row>
    <row r="53" spans="1:7" x14ac:dyDescent="0.25">
      <c r="A53" s="94">
        <f t="shared" si="8"/>
        <v>45352</v>
      </c>
      <c r="B53" s="95">
        <v>39</v>
      </c>
      <c r="C53" s="82">
        <f t="shared" si="3"/>
        <v>17044.788094396667</v>
      </c>
      <c r="D53" s="96">
        <f t="shared" si="4"/>
        <v>55.395561306789197</v>
      </c>
      <c r="E53" s="96">
        <f t="shared" si="5"/>
        <v>179.23636644072232</v>
      </c>
      <c r="F53" s="96">
        <f t="shared" si="6"/>
        <v>234.63192774751153</v>
      </c>
      <c r="G53" s="96">
        <f t="shared" si="7"/>
        <v>16865.551727955943</v>
      </c>
    </row>
    <row r="54" spans="1:7" x14ac:dyDescent="0.25">
      <c r="A54" s="94">
        <f t="shared" si="8"/>
        <v>45383</v>
      </c>
      <c r="B54" s="95">
        <v>40</v>
      </c>
      <c r="C54" s="82">
        <f t="shared" si="3"/>
        <v>16865.551727955943</v>
      </c>
      <c r="D54" s="96">
        <f t="shared" si="4"/>
        <v>54.813043115856857</v>
      </c>
      <c r="E54" s="96">
        <f t="shared" si="5"/>
        <v>179.81888463165464</v>
      </c>
      <c r="F54" s="96">
        <f t="shared" si="6"/>
        <v>234.6319277475115</v>
      </c>
      <c r="G54" s="96">
        <f t="shared" si="7"/>
        <v>16685.732843324287</v>
      </c>
    </row>
    <row r="55" spans="1:7" x14ac:dyDescent="0.25">
      <c r="A55" s="94">
        <f t="shared" si="8"/>
        <v>45413</v>
      </c>
      <c r="B55" s="95">
        <v>41</v>
      </c>
      <c r="C55" s="82">
        <f t="shared" si="3"/>
        <v>16685.732843324287</v>
      </c>
      <c r="D55" s="96">
        <f t="shared" si="4"/>
        <v>54.228631740803969</v>
      </c>
      <c r="E55" s="96">
        <f t="shared" si="5"/>
        <v>180.40329600670756</v>
      </c>
      <c r="F55" s="96">
        <f t="shared" si="6"/>
        <v>234.63192774751153</v>
      </c>
      <c r="G55" s="96">
        <f t="shared" si="7"/>
        <v>16505.329547317579</v>
      </c>
    </row>
    <row r="56" spans="1:7" x14ac:dyDescent="0.25">
      <c r="A56" s="94">
        <f t="shared" si="8"/>
        <v>45444</v>
      </c>
      <c r="B56" s="95">
        <v>42</v>
      </c>
      <c r="C56" s="82">
        <f t="shared" si="3"/>
        <v>16505.329547317579</v>
      </c>
      <c r="D56" s="96">
        <f t="shared" si="4"/>
        <v>53.642321028782177</v>
      </c>
      <c r="E56" s="96">
        <f t="shared" si="5"/>
        <v>180.98960671872933</v>
      </c>
      <c r="F56" s="96">
        <f t="shared" si="6"/>
        <v>234.6319277475115</v>
      </c>
      <c r="G56" s="96">
        <f t="shared" si="7"/>
        <v>16324.339940598849</v>
      </c>
    </row>
    <row r="57" spans="1:7" x14ac:dyDescent="0.25">
      <c r="A57" s="94">
        <f t="shared" si="8"/>
        <v>45474</v>
      </c>
      <c r="B57" s="95">
        <v>43</v>
      </c>
      <c r="C57" s="82">
        <f t="shared" si="3"/>
        <v>16324.339940598849</v>
      </c>
      <c r="D57" s="96">
        <f t="shared" si="4"/>
        <v>53.054104806946306</v>
      </c>
      <c r="E57" s="96">
        <f t="shared" si="5"/>
        <v>181.5778229405652</v>
      </c>
      <c r="F57" s="96">
        <f t="shared" si="6"/>
        <v>234.6319277475115</v>
      </c>
      <c r="G57" s="96">
        <f t="shared" si="7"/>
        <v>16142.762117658283</v>
      </c>
    </row>
    <row r="58" spans="1:7" x14ac:dyDescent="0.25">
      <c r="A58" s="94">
        <f t="shared" si="8"/>
        <v>45505</v>
      </c>
      <c r="B58" s="95">
        <v>44</v>
      </c>
      <c r="C58" s="82">
        <f t="shared" si="3"/>
        <v>16142.762117658283</v>
      </c>
      <c r="D58" s="96">
        <f t="shared" si="4"/>
        <v>52.463976882389474</v>
      </c>
      <c r="E58" s="96">
        <f t="shared" si="5"/>
        <v>182.16795086512204</v>
      </c>
      <c r="F58" s="96">
        <f t="shared" si="6"/>
        <v>234.6319277475115</v>
      </c>
      <c r="G58" s="96">
        <f t="shared" si="7"/>
        <v>15960.594166793162</v>
      </c>
    </row>
    <row r="59" spans="1:7" x14ac:dyDescent="0.25">
      <c r="A59" s="94">
        <f t="shared" si="8"/>
        <v>45536</v>
      </c>
      <c r="B59" s="95">
        <v>45</v>
      </c>
      <c r="C59" s="82">
        <f t="shared" si="3"/>
        <v>15960.594166793162</v>
      </c>
      <c r="D59" s="96">
        <f t="shared" si="4"/>
        <v>51.871931042077826</v>
      </c>
      <c r="E59" s="96">
        <f t="shared" si="5"/>
        <v>182.75999670543368</v>
      </c>
      <c r="F59" s="96">
        <f t="shared" si="6"/>
        <v>234.6319277475115</v>
      </c>
      <c r="G59" s="96">
        <f t="shared" si="7"/>
        <v>15777.834170087728</v>
      </c>
    </row>
    <row r="60" spans="1:7" x14ac:dyDescent="0.25">
      <c r="A60" s="94">
        <f t="shared" si="8"/>
        <v>45566</v>
      </c>
      <c r="B60" s="95">
        <v>46</v>
      </c>
      <c r="C60" s="82">
        <f t="shared" si="3"/>
        <v>15777.834170087728</v>
      </c>
      <c r="D60" s="96">
        <f t="shared" si="4"/>
        <v>51.277961052785159</v>
      </c>
      <c r="E60" s="96">
        <f t="shared" si="5"/>
        <v>183.35396669472635</v>
      </c>
      <c r="F60" s="96">
        <f t="shared" si="6"/>
        <v>234.6319277475115</v>
      </c>
      <c r="G60" s="96">
        <f t="shared" si="7"/>
        <v>15594.480203393001</v>
      </c>
    </row>
    <row r="61" spans="1:7" x14ac:dyDescent="0.25">
      <c r="A61" s="94">
        <f t="shared" si="8"/>
        <v>45597</v>
      </c>
      <c r="B61" s="95">
        <v>47</v>
      </c>
      <c r="C61" s="82">
        <f t="shared" si="3"/>
        <v>15594.480203393001</v>
      </c>
      <c r="D61" s="96">
        <f t="shared" si="4"/>
        <v>50.6820606610273</v>
      </c>
      <c r="E61" s="96">
        <f t="shared" si="5"/>
        <v>183.94986708648423</v>
      </c>
      <c r="F61" s="96">
        <f t="shared" si="6"/>
        <v>234.63192774751153</v>
      </c>
      <c r="G61" s="96">
        <f t="shared" si="7"/>
        <v>15410.530336306516</v>
      </c>
    </row>
    <row r="62" spans="1:7" x14ac:dyDescent="0.25">
      <c r="A62" s="94">
        <f t="shared" si="8"/>
        <v>45627</v>
      </c>
      <c r="B62" s="95">
        <v>48</v>
      </c>
      <c r="C62" s="82">
        <f t="shared" si="3"/>
        <v>15410.530336306516</v>
      </c>
      <c r="D62" s="96">
        <f t="shared" si="4"/>
        <v>50.084223592996224</v>
      </c>
      <c r="E62" s="96">
        <f t="shared" si="5"/>
        <v>184.54770415451532</v>
      </c>
      <c r="F62" s="96">
        <f t="shared" si="6"/>
        <v>234.63192774751155</v>
      </c>
      <c r="G62" s="96">
        <f t="shared" si="7"/>
        <v>15225.982632152001</v>
      </c>
    </row>
    <row r="63" spans="1:7" x14ac:dyDescent="0.25">
      <c r="A63" s="94">
        <f t="shared" si="8"/>
        <v>45658</v>
      </c>
      <c r="B63" s="95">
        <v>49</v>
      </c>
      <c r="C63" s="82">
        <f t="shared" si="3"/>
        <v>15225.982632152001</v>
      </c>
      <c r="D63" s="96">
        <f t="shared" si="4"/>
        <v>49.48444355449405</v>
      </c>
      <c r="E63" s="96">
        <f t="shared" si="5"/>
        <v>185.14748419301748</v>
      </c>
      <c r="F63" s="96">
        <f t="shared" si="6"/>
        <v>234.63192774751153</v>
      </c>
      <c r="G63" s="96">
        <f t="shared" si="7"/>
        <v>15040.835147958984</v>
      </c>
    </row>
    <row r="64" spans="1:7" x14ac:dyDescent="0.25">
      <c r="A64" s="94">
        <f t="shared" si="8"/>
        <v>45689</v>
      </c>
      <c r="B64" s="95">
        <v>50</v>
      </c>
      <c r="C64" s="82">
        <f t="shared" si="3"/>
        <v>15040.835147958984</v>
      </c>
      <c r="D64" s="96">
        <f t="shared" si="4"/>
        <v>48.882714230866746</v>
      </c>
      <c r="E64" s="96">
        <f t="shared" si="5"/>
        <v>185.74921351664477</v>
      </c>
      <c r="F64" s="96">
        <f t="shared" si="6"/>
        <v>234.63192774751153</v>
      </c>
      <c r="G64" s="96">
        <f t="shared" si="7"/>
        <v>14855.085934442339</v>
      </c>
    </row>
    <row r="65" spans="1:7" x14ac:dyDescent="0.25">
      <c r="A65" s="94">
        <f t="shared" si="8"/>
        <v>45717</v>
      </c>
      <c r="B65" s="95">
        <v>51</v>
      </c>
      <c r="C65" s="82">
        <f t="shared" si="3"/>
        <v>14855.085934442339</v>
      </c>
      <c r="D65" s="96">
        <f t="shared" si="4"/>
        <v>48.27902928693765</v>
      </c>
      <c r="E65" s="96">
        <f t="shared" si="5"/>
        <v>186.35289846057384</v>
      </c>
      <c r="F65" s="96">
        <f t="shared" si="6"/>
        <v>234.6319277475115</v>
      </c>
      <c r="G65" s="96">
        <f t="shared" si="7"/>
        <v>14668.733035981764</v>
      </c>
    </row>
    <row r="66" spans="1:7" x14ac:dyDescent="0.25">
      <c r="A66" s="94">
        <f t="shared" si="8"/>
        <v>45748</v>
      </c>
      <c r="B66" s="95">
        <v>52</v>
      </c>
      <c r="C66" s="82">
        <f t="shared" si="3"/>
        <v>14668.733035981764</v>
      </c>
      <c r="D66" s="96">
        <f t="shared" si="4"/>
        <v>47.673382366940785</v>
      </c>
      <c r="E66" s="96">
        <f t="shared" si="5"/>
        <v>186.95854538057074</v>
      </c>
      <c r="F66" s="96">
        <f t="shared" si="6"/>
        <v>234.63192774751153</v>
      </c>
      <c r="G66" s="96">
        <f t="shared" si="7"/>
        <v>14481.774490601194</v>
      </c>
    </row>
    <row r="67" spans="1:7" x14ac:dyDescent="0.25">
      <c r="A67" s="94">
        <f t="shared" si="8"/>
        <v>45778</v>
      </c>
      <c r="B67" s="95">
        <v>53</v>
      </c>
      <c r="C67" s="82">
        <f t="shared" si="3"/>
        <v>14481.774490601194</v>
      </c>
      <c r="D67" s="96">
        <f t="shared" si="4"/>
        <v>47.065767094453932</v>
      </c>
      <c r="E67" s="96">
        <f t="shared" si="5"/>
        <v>187.56616065305758</v>
      </c>
      <c r="F67" s="96">
        <f t="shared" si="6"/>
        <v>234.6319277475115</v>
      </c>
      <c r="G67" s="96">
        <f t="shared" si="7"/>
        <v>14294.208329948136</v>
      </c>
    </row>
    <row r="68" spans="1:7" x14ac:dyDescent="0.25">
      <c r="A68" s="94">
        <f t="shared" si="8"/>
        <v>45809</v>
      </c>
      <c r="B68" s="95">
        <v>54</v>
      </c>
      <c r="C68" s="82">
        <f t="shared" si="3"/>
        <v>14294.208329948136</v>
      </c>
      <c r="D68" s="96">
        <f t="shared" si="4"/>
        <v>46.456177072331485</v>
      </c>
      <c r="E68" s="96">
        <f t="shared" si="5"/>
        <v>188.17575067518001</v>
      </c>
      <c r="F68" s="96">
        <f t="shared" si="6"/>
        <v>234.6319277475115</v>
      </c>
      <c r="G68" s="96">
        <f t="shared" si="7"/>
        <v>14106.032579272956</v>
      </c>
    </row>
    <row r="69" spans="1:7" x14ac:dyDescent="0.25">
      <c r="A69" s="94">
        <f t="shared" si="8"/>
        <v>45839</v>
      </c>
      <c r="B69" s="95">
        <v>55</v>
      </c>
      <c r="C69" s="82">
        <f t="shared" si="3"/>
        <v>14106.032579272956</v>
      </c>
      <c r="D69" s="96">
        <f t="shared" si="4"/>
        <v>45.844605882637154</v>
      </c>
      <c r="E69" s="96">
        <f t="shared" si="5"/>
        <v>188.78732186487437</v>
      </c>
      <c r="F69" s="96">
        <f t="shared" si="6"/>
        <v>234.63192774751153</v>
      </c>
      <c r="G69" s="96">
        <f t="shared" si="7"/>
        <v>13917.245257408082</v>
      </c>
    </row>
    <row r="70" spans="1:7" x14ac:dyDescent="0.25">
      <c r="A70" s="94">
        <f t="shared" si="8"/>
        <v>45870</v>
      </c>
      <c r="B70" s="95">
        <v>56</v>
      </c>
      <c r="C70" s="82">
        <f t="shared" si="3"/>
        <v>13917.245257408082</v>
      </c>
      <c r="D70" s="96">
        <f t="shared" si="4"/>
        <v>45.231047086576318</v>
      </c>
      <c r="E70" s="96">
        <f t="shared" si="5"/>
        <v>189.4008806609352</v>
      </c>
      <c r="F70" s="96">
        <f t="shared" si="6"/>
        <v>234.63192774751153</v>
      </c>
      <c r="G70" s="96">
        <f t="shared" si="7"/>
        <v>13727.844376747147</v>
      </c>
    </row>
    <row r="71" spans="1:7" x14ac:dyDescent="0.25">
      <c r="A71" s="94">
        <f t="shared" si="8"/>
        <v>45901</v>
      </c>
      <c r="B71" s="95">
        <v>57</v>
      </c>
      <c r="C71" s="82">
        <f t="shared" si="3"/>
        <v>13727.844376747147</v>
      </c>
      <c r="D71" s="96">
        <f t="shared" si="4"/>
        <v>44.615494224428275</v>
      </c>
      <c r="E71" s="96">
        <f t="shared" si="5"/>
        <v>190.01643352308324</v>
      </c>
      <c r="F71" s="96">
        <f t="shared" si="6"/>
        <v>234.6319277475115</v>
      </c>
      <c r="G71" s="96">
        <f t="shared" si="7"/>
        <v>13537.827943224063</v>
      </c>
    </row>
    <row r="72" spans="1:7" x14ac:dyDescent="0.25">
      <c r="A72" s="94">
        <f t="shared" si="8"/>
        <v>45931</v>
      </c>
      <c r="B72" s="95">
        <v>58</v>
      </c>
      <c r="C72" s="82">
        <f t="shared" si="3"/>
        <v>13537.827943224063</v>
      </c>
      <c r="D72" s="96">
        <f t="shared" si="4"/>
        <v>43.997940815478259</v>
      </c>
      <c r="E72" s="96">
        <f t="shared" si="5"/>
        <v>190.63398693203328</v>
      </c>
      <c r="F72" s="96">
        <f t="shared" si="6"/>
        <v>234.63192774751155</v>
      </c>
      <c r="G72" s="96">
        <f t="shared" si="7"/>
        <v>13347.193956292031</v>
      </c>
    </row>
    <row r="73" spans="1:7" x14ac:dyDescent="0.25">
      <c r="A73" s="94">
        <f t="shared" si="8"/>
        <v>45962</v>
      </c>
      <c r="B73" s="95">
        <v>59</v>
      </c>
      <c r="C73" s="82">
        <f t="shared" si="3"/>
        <v>13347.193956292031</v>
      </c>
      <c r="D73" s="96">
        <f t="shared" si="4"/>
        <v>43.378380357949155</v>
      </c>
      <c r="E73" s="96">
        <f t="shared" si="5"/>
        <v>191.25354738956236</v>
      </c>
      <c r="F73" s="96">
        <f t="shared" si="6"/>
        <v>234.6319277475115</v>
      </c>
      <c r="G73" s="96">
        <f t="shared" si="7"/>
        <v>13155.940408902468</v>
      </c>
    </row>
    <row r="74" spans="1:7" x14ac:dyDescent="0.25">
      <c r="A74" s="94">
        <f t="shared" si="8"/>
        <v>45992</v>
      </c>
      <c r="B74" s="95">
        <v>60</v>
      </c>
      <c r="C74" s="82">
        <f t="shared" si="3"/>
        <v>13155.940408902468</v>
      </c>
      <c r="D74" s="96">
        <f t="shared" si="4"/>
        <v>42.756806328933074</v>
      </c>
      <c r="E74" s="96">
        <f t="shared" si="5"/>
        <v>191.87512141857846</v>
      </c>
      <c r="F74" s="96">
        <f t="shared" si="6"/>
        <v>234.63192774751153</v>
      </c>
      <c r="G74" s="96">
        <f t="shared" si="7"/>
        <v>12964.065287483891</v>
      </c>
    </row>
    <row r="75" spans="1:7" x14ac:dyDescent="0.25">
      <c r="A75" s="94">
        <f t="shared" si="8"/>
        <v>46023</v>
      </c>
      <c r="B75" s="95">
        <v>61</v>
      </c>
      <c r="C75" s="82">
        <f t="shared" si="3"/>
        <v>12964.065287483891</v>
      </c>
      <c r="D75" s="96">
        <f t="shared" si="4"/>
        <v>42.133212184322694</v>
      </c>
      <c r="E75" s="96">
        <f t="shared" si="5"/>
        <v>192.49871556318885</v>
      </c>
      <c r="F75" s="96">
        <f t="shared" si="6"/>
        <v>234.63192774751155</v>
      </c>
      <c r="G75" s="96">
        <f t="shared" si="7"/>
        <v>12771.566571920703</v>
      </c>
    </row>
    <row r="76" spans="1:7" x14ac:dyDescent="0.25">
      <c r="A76" s="94">
        <f t="shared" si="8"/>
        <v>46054</v>
      </c>
      <c r="B76" s="95">
        <v>62</v>
      </c>
      <c r="C76" s="82">
        <f t="shared" si="3"/>
        <v>12771.566571920703</v>
      </c>
      <c r="D76" s="96">
        <f t="shared" si="4"/>
        <v>41.507591358742324</v>
      </c>
      <c r="E76" s="96">
        <f t="shared" si="5"/>
        <v>193.12433638876919</v>
      </c>
      <c r="F76" s="96">
        <f t="shared" si="6"/>
        <v>234.63192774751153</v>
      </c>
      <c r="G76" s="96">
        <f t="shared" si="7"/>
        <v>12578.442235531933</v>
      </c>
    </row>
    <row r="77" spans="1:7" x14ac:dyDescent="0.25">
      <c r="A77" s="94">
        <f t="shared" si="8"/>
        <v>46082</v>
      </c>
      <c r="B77" s="95">
        <v>63</v>
      </c>
      <c r="C77" s="82">
        <f t="shared" si="3"/>
        <v>12578.442235531933</v>
      </c>
      <c r="D77" s="96">
        <f t="shared" si="4"/>
        <v>40.87993726547883</v>
      </c>
      <c r="E77" s="96">
        <f t="shared" si="5"/>
        <v>193.75199048203268</v>
      </c>
      <c r="F77" s="96">
        <f t="shared" si="6"/>
        <v>234.6319277475115</v>
      </c>
      <c r="G77" s="96">
        <f t="shared" si="7"/>
        <v>12384.6902450499</v>
      </c>
    </row>
    <row r="78" spans="1:7" x14ac:dyDescent="0.25">
      <c r="A78" s="94">
        <f t="shared" si="8"/>
        <v>46113</v>
      </c>
      <c r="B78" s="95">
        <v>64</v>
      </c>
      <c r="C78" s="82">
        <f t="shared" si="3"/>
        <v>12384.6902450499</v>
      </c>
      <c r="D78" s="96">
        <f t="shared" si="4"/>
        <v>40.250243296412215</v>
      </c>
      <c r="E78" s="96">
        <f t="shared" si="5"/>
        <v>194.38168445109929</v>
      </c>
      <c r="F78" s="96">
        <f t="shared" si="6"/>
        <v>234.6319277475115</v>
      </c>
      <c r="G78" s="96">
        <f t="shared" si="7"/>
        <v>12190.308560598802</v>
      </c>
    </row>
    <row r="79" spans="1:7" x14ac:dyDescent="0.25">
      <c r="A79" s="94">
        <f t="shared" si="8"/>
        <v>46143</v>
      </c>
      <c r="B79" s="95">
        <v>65</v>
      </c>
      <c r="C79" s="82">
        <f t="shared" si="3"/>
        <v>12190.308560598802</v>
      </c>
      <c r="D79" s="96">
        <f t="shared" si="4"/>
        <v>39.618502821946144</v>
      </c>
      <c r="E79" s="96">
        <f t="shared" si="5"/>
        <v>195.01342492556537</v>
      </c>
      <c r="F79" s="96">
        <f t="shared" si="6"/>
        <v>234.63192774751153</v>
      </c>
      <c r="G79" s="96">
        <f t="shared" si="7"/>
        <v>11995.295135673236</v>
      </c>
    </row>
    <row r="80" spans="1:7" x14ac:dyDescent="0.25">
      <c r="A80" s="94">
        <f t="shared" si="8"/>
        <v>46174</v>
      </c>
      <c r="B80" s="95">
        <v>66</v>
      </c>
      <c r="C80" s="82">
        <f t="shared" si="3"/>
        <v>11995.295135673236</v>
      </c>
      <c r="D80" s="96">
        <f t="shared" si="4"/>
        <v>38.984709190938062</v>
      </c>
      <c r="E80" s="96">
        <f t="shared" si="5"/>
        <v>195.64721855657345</v>
      </c>
      <c r="F80" s="96">
        <f t="shared" si="6"/>
        <v>234.6319277475115</v>
      </c>
      <c r="G80" s="96">
        <f t="shared" si="7"/>
        <v>11799.647917116663</v>
      </c>
    </row>
    <row r="81" spans="1:7" x14ac:dyDescent="0.25">
      <c r="A81" s="94">
        <f t="shared" si="8"/>
        <v>46204</v>
      </c>
      <c r="B81" s="95">
        <v>67</v>
      </c>
      <c r="C81" s="82">
        <f t="shared" ref="C81:C134" si="9">G80</f>
        <v>11799.647917116663</v>
      </c>
      <c r="D81" s="96">
        <f t="shared" ref="D81:D134" si="10">IPMT($E$11/12,B81,$E$7,-$E$8,$E$9,0)</f>
        <v>38.348855730629197</v>
      </c>
      <c r="E81" s="96">
        <f t="shared" ref="E81:E134" si="11">PPMT($E$11/12,B81,$E$7,-$E$8,$E$9,0)</f>
        <v>196.2830720168823</v>
      </c>
      <c r="F81" s="96">
        <f t="shared" ref="F81:F134" si="12">D81+E81</f>
        <v>234.6319277475115</v>
      </c>
      <c r="G81" s="96">
        <f t="shared" ref="G81:G134" si="13">C81-E81</f>
        <v>11603.364845099781</v>
      </c>
    </row>
    <row r="82" spans="1:7" x14ac:dyDescent="0.25">
      <c r="A82" s="94">
        <f t="shared" ref="A82:A134" si="14">EDATE(A81,1)</f>
        <v>46235</v>
      </c>
      <c r="B82" s="95">
        <v>68</v>
      </c>
      <c r="C82" s="82">
        <f t="shared" si="9"/>
        <v>11603.364845099781</v>
      </c>
      <c r="D82" s="96">
        <f t="shared" si="10"/>
        <v>37.710935746574329</v>
      </c>
      <c r="E82" s="96">
        <f t="shared" si="11"/>
        <v>196.92099200093719</v>
      </c>
      <c r="F82" s="96">
        <f t="shared" si="12"/>
        <v>234.63192774751153</v>
      </c>
      <c r="G82" s="96">
        <f t="shared" si="13"/>
        <v>11406.443853098843</v>
      </c>
    </row>
    <row r="83" spans="1:7" x14ac:dyDescent="0.25">
      <c r="A83" s="94">
        <f t="shared" si="14"/>
        <v>46266</v>
      </c>
      <c r="B83" s="95">
        <v>69</v>
      </c>
      <c r="C83" s="82">
        <f t="shared" si="9"/>
        <v>11406.443853098843</v>
      </c>
      <c r="D83" s="96">
        <f t="shared" si="10"/>
        <v>37.070942522571293</v>
      </c>
      <c r="E83" s="96">
        <f t="shared" si="11"/>
        <v>197.56098522494023</v>
      </c>
      <c r="F83" s="96">
        <f t="shared" si="12"/>
        <v>234.63192774751153</v>
      </c>
      <c r="G83" s="96">
        <f t="shared" si="13"/>
        <v>11208.882867873903</v>
      </c>
    </row>
    <row r="84" spans="1:7" x14ac:dyDescent="0.25">
      <c r="A84" s="94">
        <f t="shared" si="14"/>
        <v>46296</v>
      </c>
      <c r="B84" s="95">
        <v>70</v>
      </c>
      <c r="C84" s="82">
        <f t="shared" si="9"/>
        <v>11208.882867873903</v>
      </c>
      <c r="D84" s="96">
        <f t="shared" si="10"/>
        <v>36.428869320590231</v>
      </c>
      <c r="E84" s="96">
        <f t="shared" si="11"/>
        <v>198.2030584269213</v>
      </c>
      <c r="F84" s="96">
        <f t="shared" si="12"/>
        <v>234.63192774751153</v>
      </c>
      <c r="G84" s="96">
        <f t="shared" si="13"/>
        <v>11010.679809446981</v>
      </c>
    </row>
    <row r="85" spans="1:7" x14ac:dyDescent="0.25">
      <c r="A85" s="94">
        <f t="shared" si="14"/>
        <v>46327</v>
      </c>
      <c r="B85" s="95">
        <v>71</v>
      </c>
      <c r="C85" s="82">
        <f t="shared" si="9"/>
        <v>11010.679809446981</v>
      </c>
      <c r="D85" s="96">
        <f t="shared" si="10"/>
        <v>35.784709380702729</v>
      </c>
      <c r="E85" s="96">
        <f t="shared" si="11"/>
        <v>198.84721836680876</v>
      </c>
      <c r="F85" s="96">
        <f t="shared" si="12"/>
        <v>234.6319277475115</v>
      </c>
      <c r="G85" s="96">
        <f t="shared" si="13"/>
        <v>10811.832591080172</v>
      </c>
    </row>
    <row r="86" spans="1:7" x14ac:dyDescent="0.25">
      <c r="A86" s="94">
        <f t="shared" si="14"/>
        <v>46357</v>
      </c>
      <c r="B86" s="95">
        <v>72</v>
      </c>
      <c r="C86" s="82">
        <f t="shared" si="9"/>
        <v>10811.832591080172</v>
      </c>
      <c r="D86" s="96">
        <f t="shared" si="10"/>
        <v>35.138455921010603</v>
      </c>
      <c r="E86" s="96">
        <f t="shared" si="11"/>
        <v>199.49347182650089</v>
      </c>
      <c r="F86" s="96">
        <f t="shared" si="12"/>
        <v>234.6319277475115</v>
      </c>
      <c r="G86" s="96">
        <f t="shared" si="13"/>
        <v>10612.339119253671</v>
      </c>
    </row>
    <row r="87" spans="1:7" x14ac:dyDescent="0.25">
      <c r="A87" s="94">
        <f t="shared" si="14"/>
        <v>46388</v>
      </c>
      <c r="B87" s="95">
        <v>73</v>
      </c>
      <c r="C87" s="82">
        <f t="shared" si="9"/>
        <v>10612.339119253671</v>
      </c>
      <c r="D87" s="96">
        <f t="shared" si="10"/>
        <v>34.490102137574475</v>
      </c>
      <c r="E87" s="96">
        <f t="shared" si="11"/>
        <v>200.14182560993703</v>
      </c>
      <c r="F87" s="96">
        <f t="shared" si="12"/>
        <v>234.6319277475115</v>
      </c>
      <c r="G87" s="96">
        <f t="shared" si="13"/>
        <v>10412.197293643734</v>
      </c>
    </row>
    <row r="88" spans="1:7" x14ac:dyDescent="0.25">
      <c r="A88" s="94">
        <f t="shared" si="14"/>
        <v>46419</v>
      </c>
      <c r="B88" s="95">
        <v>74</v>
      </c>
      <c r="C88" s="82">
        <f t="shared" si="9"/>
        <v>10412.197293643734</v>
      </c>
      <c r="D88" s="96">
        <f t="shared" si="10"/>
        <v>33.839641204342179</v>
      </c>
      <c r="E88" s="96">
        <f t="shared" si="11"/>
        <v>200.79228654316933</v>
      </c>
      <c r="F88" s="96">
        <f t="shared" si="12"/>
        <v>234.6319277475115</v>
      </c>
      <c r="G88" s="96">
        <f t="shared" si="13"/>
        <v>10211.405007100564</v>
      </c>
    </row>
    <row r="89" spans="1:7" x14ac:dyDescent="0.25">
      <c r="A89" s="94">
        <f t="shared" si="14"/>
        <v>46447</v>
      </c>
      <c r="B89" s="95">
        <v>75</v>
      </c>
      <c r="C89" s="82">
        <f t="shared" si="9"/>
        <v>10211.405007100564</v>
      </c>
      <c r="D89" s="96">
        <f t="shared" si="10"/>
        <v>33.18706627307688</v>
      </c>
      <c r="E89" s="96">
        <f t="shared" si="11"/>
        <v>201.44486147443465</v>
      </c>
      <c r="F89" s="96">
        <f t="shared" si="12"/>
        <v>234.63192774751153</v>
      </c>
      <c r="G89" s="96">
        <f t="shared" si="13"/>
        <v>10009.96014562613</v>
      </c>
    </row>
    <row r="90" spans="1:7" x14ac:dyDescent="0.25">
      <c r="A90" s="94">
        <f t="shared" si="14"/>
        <v>46478</v>
      </c>
      <c r="B90" s="95">
        <v>76</v>
      </c>
      <c r="C90" s="82">
        <f t="shared" si="9"/>
        <v>10009.96014562613</v>
      </c>
      <c r="D90" s="96">
        <f t="shared" si="10"/>
        <v>32.532370473284971</v>
      </c>
      <c r="E90" s="96">
        <f t="shared" si="11"/>
        <v>202.09955727422656</v>
      </c>
      <c r="F90" s="96">
        <f t="shared" si="12"/>
        <v>234.63192774751153</v>
      </c>
      <c r="G90" s="96">
        <f t="shared" si="13"/>
        <v>9807.8605883519031</v>
      </c>
    </row>
    <row r="91" spans="1:7" x14ac:dyDescent="0.25">
      <c r="A91" s="94">
        <f t="shared" si="14"/>
        <v>46508</v>
      </c>
      <c r="B91" s="95">
        <v>77</v>
      </c>
      <c r="C91" s="82">
        <f t="shared" si="9"/>
        <v>9807.8605883519031</v>
      </c>
      <c r="D91" s="96">
        <f t="shared" si="10"/>
        <v>31.875546912143736</v>
      </c>
      <c r="E91" s="96">
        <f t="shared" si="11"/>
        <v>202.75638083536779</v>
      </c>
      <c r="F91" s="96">
        <f t="shared" si="12"/>
        <v>234.63192774751153</v>
      </c>
      <c r="G91" s="96">
        <f t="shared" si="13"/>
        <v>9605.1042075165351</v>
      </c>
    </row>
    <row r="92" spans="1:7" x14ac:dyDescent="0.25">
      <c r="A92" s="94">
        <f t="shared" si="14"/>
        <v>46539</v>
      </c>
      <c r="B92" s="95">
        <v>78</v>
      </c>
      <c r="C92" s="82">
        <f t="shared" si="9"/>
        <v>9605.1042075165351</v>
      </c>
      <c r="D92" s="96">
        <f t="shared" si="10"/>
        <v>31.216588674428792</v>
      </c>
      <c r="E92" s="96">
        <f t="shared" si="11"/>
        <v>203.41533907308275</v>
      </c>
      <c r="F92" s="96">
        <f t="shared" si="12"/>
        <v>234.63192774751155</v>
      </c>
      <c r="G92" s="96">
        <f t="shared" si="13"/>
        <v>9401.6888684434525</v>
      </c>
    </row>
    <row r="93" spans="1:7" x14ac:dyDescent="0.25">
      <c r="A93" s="94">
        <f t="shared" si="14"/>
        <v>46569</v>
      </c>
      <c r="B93" s="95">
        <v>79</v>
      </c>
      <c r="C93" s="82">
        <f t="shared" si="9"/>
        <v>9401.6888684434525</v>
      </c>
      <c r="D93" s="96">
        <f t="shared" si="10"/>
        <v>30.555488822441266</v>
      </c>
      <c r="E93" s="96">
        <f t="shared" si="11"/>
        <v>204.07643892507025</v>
      </c>
      <c r="F93" s="96">
        <f t="shared" si="12"/>
        <v>234.63192774751153</v>
      </c>
      <c r="G93" s="96">
        <f t="shared" si="13"/>
        <v>9197.6124295183818</v>
      </c>
    </row>
    <row r="94" spans="1:7" x14ac:dyDescent="0.25">
      <c r="A94" s="94">
        <f t="shared" si="14"/>
        <v>46600</v>
      </c>
      <c r="B94" s="95">
        <v>80</v>
      </c>
      <c r="C94" s="82">
        <f t="shared" si="9"/>
        <v>9197.6124295183818</v>
      </c>
      <c r="D94" s="96">
        <f t="shared" si="10"/>
        <v>29.892240395934788</v>
      </c>
      <c r="E94" s="96">
        <f t="shared" si="11"/>
        <v>204.73968735157672</v>
      </c>
      <c r="F94" s="96">
        <f t="shared" si="12"/>
        <v>234.6319277475115</v>
      </c>
      <c r="G94" s="96">
        <f t="shared" si="13"/>
        <v>8992.8727421668045</v>
      </c>
    </row>
    <row r="95" spans="1:7" x14ac:dyDescent="0.25">
      <c r="A95" s="94">
        <f t="shared" si="14"/>
        <v>46631</v>
      </c>
      <c r="B95" s="95">
        <v>81</v>
      </c>
      <c r="C95" s="82">
        <f t="shared" si="9"/>
        <v>8992.8727421668045</v>
      </c>
      <c r="D95" s="96">
        <f t="shared" si="10"/>
        <v>29.226836412042172</v>
      </c>
      <c r="E95" s="96">
        <f t="shared" si="11"/>
        <v>205.40509133546936</v>
      </c>
      <c r="F95" s="96">
        <f t="shared" si="12"/>
        <v>234.63192774751153</v>
      </c>
      <c r="G95" s="96">
        <f t="shared" si="13"/>
        <v>8787.467650831335</v>
      </c>
    </row>
    <row r="96" spans="1:7" x14ac:dyDescent="0.25">
      <c r="A96" s="94">
        <f t="shared" si="14"/>
        <v>46661</v>
      </c>
      <c r="B96" s="95">
        <v>82</v>
      </c>
      <c r="C96" s="82">
        <f t="shared" si="9"/>
        <v>8787.467650831335</v>
      </c>
      <c r="D96" s="96">
        <f t="shared" si="10"/>
        <v>28.559269865201891</v>
      </c>
      <c r="E96" s="96">
        <f t="shared" si="11"/>
        <v>206.07265788230961</v>
      </c>
      <c r="F96" s="96">
        <f t="shared" si="12"/>
        <v>234.6319277475115</v>
      </c>
      <c r="G96" s="96">
        <f t="shared" si="13"/>
        <v>8581.3949929490263</v>
      </c>
    </row>
    <row r="97" spans="1:7" x14ac:dyDescent="0.25">
      <c r="A97" s="94">
        <f t="shared" si="14"/>
        <v>46692</v>
      </c>
      <c r="B97" s="95">
        <v>83</v>
      </c>
      <c r="C97" s="82">
        <f t="shared" si="9"/>
        <v>8581.3949929490263</v>
      </c>
      <c r="D97" s="96">
        <f t="shared" si="10"/>
        <v>27.889533727084387</v>
      </c>
      <c r="E97" s="96">
        <f t="shared" si="11"/>
        <v>206.7423940204271</v>
      </c>
      <c r="F97" s="96">
        <f t="shared" si="12"/>
        <v>234.6319277475115</v>
      </c>
      <c r="G97" s="96">
        <f t="shared" si="13"/>
        <v>8374.6525989286001</v>
      </c>
    </row>
    <row r="98" spans="1:7" x14ac:dyDescent="0.25">
      <c r="A98" s="94">
        <f t="shared" si="14"/>
        <v>46722</v>
      </c>
      <c r="B98" s="95">
        <v>84</v>
      </c>
      <c r="C98" s="82">
        <f t="shared" si="9"/>
        <v>8374.6525989286001</v>
      </c>
      <c r="D98" s="96">
        <f t="shared" si="10"/>
        <v>27.217620946517997</v>
      </c>
      <c r="E98" s="96">
        <f t="shared" si="11"/>
        <v>207.41430680099353</v>
      </c>
      <c r="F98" s="96">
        <f t="shared" si="12"/>
        <v>234.63192774751153</v>
      </c>
      <c r="G98" s="96">
        <f t="shared" si="13"/>
        <v>8167.2382921276067</v>
      </c>
    </row>
    <row r="99" spans="1:7" x14ac:dyDescent="0.25">
      <c r="A99" s="94">
        <f t="shared" si="14"/>
        <v>46753</v>
      </c>
      <c r="B99" s="95">
        <v>85</v>
      </c>
      <c r="C99" s="82">
        <f t="shared" si="9"/>
        <v>8167.2382921276067</v>
      </c>
      <c r="D99" s="96">
        <f t="shared" si="10"/>
        <v>26.543524449414765</v>
      </c>
      <c r="E99" s="96">
        <f t="shared" si="11"/>
        <v>208.08840329809675</v>
      </c>
      <c r="F99" s="96">
        <f t="shared" si="12"/>
        <v>234.63192774751153</v>
      </c>
      <c r="G99" s="96">
        <f t="shared" si="13"/>
        <v>7959.14988882951</v>
      </c>
    </row>
    <row r="100" spans="1:7" x14ac:dyDescent="0.25">
      <c r="A100" s="94">
        <f t="shared" si="14"/>
        <v>46784</v>
      </c>
      <c r="B100" s="95">
        <v>86</v>
      </c>
      <c r="C100" s="82">
        <f t="shared" si="9"/>
        <v>7959.14988882951</v>
      </c>
      <c r="D100" s="96">
        <f t="shared" si="10"/>
        <v>25.867237138695952</v>
      </c>
      <c r="E100" s="96">
        <f t="shared" si="11"/>
        <v>208.76469060881556</v>
      </c>
      <c r="F100" s="96">
        <f t="shared" si="12"/>
        <v>234.6319277475115</v>
      </c>
      <c r="G100" s="96">
        <f t="shared" si="13"/>
        <v>7750.3851982206943</v>
      </c>
    </row>
    <row r="101" spans="1:7" x14ac:dyDescent="0.25">
      <c r="A101" s="94">
        <f t="shared" si="14"/>
        <v>46813</v>
      </c>
      <c r="B101" s="95">
        <v>87</v>
      </c>
      <c r="C101" s="82">
        <f t="shared" si="9"/>
        <v>7750.3851982206943</v>
      </c>
      <c r="D101" s="96">
        <f t="shared" si="10"/>
        <v>25.188751894217301</v>
      </c>
      <c r="E101" s="96">
        <f t="shared" si="11"/>
        <v>209.44317585329424</v>
      </c>
      <c r="F101" s="96">
        <f t="shared" si="12"/>
        <v>234.63192774751153</v>
      </c>
      <c r="G101" s="96">
        <f t="shared" si="13"/>
        <v>7540.9420223673997</v>
      </c>
    </row>
    <row r="102" spans="1:7" x14ac:dyDescent="0.25">
      <c r="A102" s="94">
        <f t="shared" si="14"/>
        <v>46844</v>
      </c>
      <c r="B102" s="95">
        <v>88</v>
      </c>
      <c r="C102" s="82">
        <f t="shared" si="9"/>
        <v>7540.9420223673997</v>
      </c>
      <c r="D102" s="96">
        <f t="shared" si="10"/>
        <v>24.508061572694096</v>
      </c>
      <c r="E102" s="96">
        <f t="shared" si="11"/>
        <v>210.12386617481744</v>
      </c>
      <c r="F102" s="96">
        <f t="shared" si="12"/>
        <v>234.63192774751153</v>
      </c>
      <c r="G102" s="96">
        <f t="shared" si="13"/>
        <v>7330.8181561925821</v>
      </c>
    </row>
    <row r="103" spans="1:7" x14ac:dyDescent="0.25">
      <c r="A103" s="94">
        <f t="shared" si="14"/>
        <v>46874</v>
      </c>
      <c r="B103" s="95">
        <v>89</v>
      </c>
      <c r="C103" s="82">
        <f t="shared" si="9"/>
        <v>7330.8181561925821</v>
      </c>
      <c r="D103" s="96">
        <f t="shared" si="10"/>
        <v>23.825159007625935</v>
      </c>
      <c r="E103" s="96">
        <f t="shared" si="11"/>
        <v>210.80676873988554</v>
      </c>
      <c r="F103" s="96">
        <f t="shared" si="12"/>
        <v>234.63192774751147</v>
      </c>
      <c r="G103" s="96">
        <f t="shared" si="13"/>
        <v>7120.0113874526969</v>
      </c>
    </row>
    <row r="104" spans="1:7" x14ac:dyDescent="0.25">
      <c r="A104" s="94">
        <f t="shared" si="14"/>
        <v>46905</v>
      </c>
      <c r="B104" s="95">
        <v>90</v>
      </c>
      <c r="C104" s="82">
        <f t="shared" si="9"/>
        <v>7120.0113874526969</v>
      </c>
      <c r="D104" s="96">
        <f t="shared" si="10"/>
        <v>23.140037009221309</v>
      </c>
      <c r="E104" s="96">
        <f t="shared" si="11"/>
        <v>211.49189073829018</v>
      </c>
      <c r="F104" s="96">
        <f t="shared" si="12"/>
        <v>234.6319277475115</v>
      </c>
      <c r="G104" s="96">
        <f t="shared" si="13"/>
        <v>6908.5194967144071</v>
      </c>
    </row>
    <row r="105" spans="1:7" x14ac:dyDescent="0.25">
      <c r="A105" s="94">
        <f t="shared" si="14"/>
        <v>46935</v>
      </c>
      <c r="B105" s="95">
        <v>91</v>
      </c>
      <c r="C105" s="82">
        <f t="shared" si="9"/>
        <v>6908.5194967144071</v>
      </c>
      <c r="D105" s="96">
        <f t="shared" si="10"/>
        <v>22.452688364321869</v>
      </c>
      <c r="E105" s="96">
        <f t="shared" si="11"/>
        <v>212.17923938318964</v>
      </c>
      <c r="F105" s="96">
        <f t="shared" si="12"/>
        <v>234.6319277475115</v>
      </c>
      <c r="G105" s="96">
        <f t="shared" si="13"/>
        <v>6696.3402573312178</v>
      </c>
    </row>
    <row r="106" spans="1:7" x14ac:dyDescent="0.25">
      <c r="A106" s="94">
        <f t="shared" si="14"/>
        <v>46966</v>
      </c>
      <c r="B106" s="95">
        <v>92</v>
      </c>
      <c r="C106" s="82">
        <f t="shared" si="9"/>
        <v>6696.3402573312178</v>
      </c>
      <c r="D106" s="96">
        <f t="shared" si="10"/>
        <v>21.763105836326503</v>
      </c>
      <c r="E106" s="96">
        <f t="shared" si="11"/>
        <v>212.86882191118499</v>
      </c>
      <c r="F106" s="96">
        <f t="shared" si="12"/>
        <v>234.6319277475115</v>
      </c>
      <c r="G106" s="96">
        <f t="shared" si="13"/>
        <v>6483.4714354200332</v>
      </c>
    </row>
    <row r="107" spans="1:7" x14ac:dyDescent="0.25">
      <c r="A107" s="94">
        <f t="shared" si="14"/>
        <v>46997</v>
      </c>
      <c r="B107" s="95">
        <v>93</v>
      </c>
      <c r="C107" s="82">
        <f t="shared" si="9"/>
        <v>6483.4714354200332</v>
      </c>
      <c r="D107" s="96">
        <f t="shared" si="10"/>
        <v>21.07128216511515</v>
      </c>
      <c r="E107" s="96">
        <f t="shared" si="11"/>
        <v>213.56064558239638</v>
      </c>
      <c r="F107" s="96">
        <f t="shared" si="12"/>
        <v>234.63192774751153</v>
      </c>
      <c r="G107" s="96">
        <f t="shared" si="13"/>
        <v>6269.9107898376369</v>
      </c>
    </row>
    <row r="108" spans="1:7" x14ac:dyDescent="0.25">
      <c r="A108" s="94">
        <f t="shared" si="14"/>
        <v>47027</v>
      </c>
      <c r="B108" s="95">
        <v>94</v>
      </c>
      <c r="C108" s="82">
        <f t="shared" si="9"/>
        <v>6269.9107898376369</v>
      </c>
      <c r="D108" s="96">
        <f t="shared" si="10"/>
        <v>20.377210066972356</v>
      </c>
      <c r="E108" s="96">
        <f t="shared" si="11"/>
        <v>214.25471768053913</v>
      </c>
      <c r="F108" s="96">
        <f t="shared" si="12"/>
        <v>234.6319277475115</v>
      </c>
      <c r="G108" s="96">
        <f t="shared" si="13"/>
        <v>6055.6560721570977</v>
      </c>
    </row>
    <row r="109" spans="1:7" x14ac:dyDescent="0.25">
      <c r="A109" s="94">
        <f t="shared" si="14"/>
        <v>47058</v>
      </c>
      <c r="B109" s="95">
        <v>95</v>
      </c>
      <c r="C109" s="82">
        <f t="shared" si="9"/>
        <v>6055.6560721570977</v>
      </c>
      <c r="D109" s="96">
        <f t="shared" si="10"/>
        <v>19.680882234510612</v>
      </c>
      <c r="E109" s="96">
        <f t="shared" si="11"/>
        <v>214.95104551300088</v>
      </c>
      <c r="F109" s="96">
        <f t="shared" si="12"/>
        <v>234.6319277475115</v>
      </c>
      <c r="G109" s="96">
        <f t="shared" si="13"/>
        <v>5840.7050266440965</v>
      </c>
    </row>
    <row r="110" spans="1:7" x14ac:dyDescent="0.25">
      <c r="A110" s="94">
        <f t="shared" si="14"/>
        <v>47088</v>
      </c>
      <c r="B110" s="95">
        <v>96</v>
      </c>
      <c r="C110" s="82">
        <f t="shared" si="9"/>
        <v>5840.7050266440965</v>
      </c>
      <c r="D110" s="96">
        <f t="shared" si="10"/>
        <v>18.982291336593356</v>
      </c>
      <c r="E110" s="96">
        <f t="shared" si="11"/>
        <v>215.64963641091816</v>
      </c>
      <c r="F110" s="96">
        <f t="shared" si="12"/>
        <v>234.63192774751153</v>
      </c>
      <c r="G110" s="96">
        <f t="shared" si="13"/>
        <v>5625.0553902331785</v>
      </c>
    </row>
    <row r="111" spans="1:7" x14ac:dyDescent="0.25">
      <c r="A111" s="94">
        <f t="shared" si="14"/>
        <v>47119</v>
      </c>
      <c r="B111" s="95">
        <v>97</v>
      </c>
      <c r="C111" s="82">
        <f t="shared" si="9"/>
        <v>5625.0553902331785</v>
      </c>
      <c r="D111" s="96">
        <f t="shared" si="10"/>
        <v>18.281430018257872</v>
      </c>
      <c r="E111" s="96">
        <f t="shared" si="11"/>
        <v>216.35049772925365</v>
      </c>
      <c r="F111" s="96">
        <f t="shared" si="12"/>
        <v>234.63192774751153</v>
      </c>
      <c r="G111" s="96">
        <f t="shared" si="13"/>
        <v>5408.7048925039253</v>
      </c>
    </row>
    <row r="112" spans="1:7" x14ac:dyDescent="0.25">
      <c r="A112" s="94">
        <f t="shared" si="14"/>
        <v>47150</v>
      </c>
      <c r="B112" s="95">
        <v>98</v>
      </c>
      <c r="C112" s="82">
        <f t="shared" si="9"/>
        <v>5408.7048925039253</v>
      </c>
      <c r="D112" s="96">
        <f t="shared" si="10"/>
        <v>17.578290900637796</v>
      </c>
      <c r="E112" s="96">
        <f t="shared" si="11"/>
        <v>217.0536368468737</v>
      </c>
      <c r="F112" s="96">
        <f t="shared" si="12"/>
        <v>234.6319277475115</v>
      </c>
      <c r="G112" s="96">
        <f t="shared" si="13"/>
        <v>5191.6512556570515</v>
      </c>
    </row>
    <row r="113" spans="1:7" x14ac:dyDescent="0.25">
      <c r="A113" s="94">
        <f t="shared" si="14"/>
        <v>47178</v>
      </c>
      <c r="B113" s="95">
        <v>99</v>
      </c>
      <c r="C113" s="82">
        <f t="shared" si="9"/>
        <v>5191.6512556570515</v>
      </c>
      <c r="D113" s="96">
        <f t="shared" si="10"/>
        <v>16.872866580885457</v>
      </c>
      <c r="E113" s="96">
        <f t="shared" si="11"/>
        <v>217.75906116662605</v>
      </c>
      <c r="F113" s="96">
        <f t="shared" si="12"/>
        <v>234.6319277475115</v>
      </c>
      <c r="G113" s="96">
        <f t="shared" si="13"/>
        <v>4973.892194490425</v>
      </c>
    </row>
    <row r="114" spans="1:7" x14ac:dyDescent="0.25">
      <c r="A114" s="94">
        <f t="shared" si="14"/>
        <v>47209</v>
      </c>
      <c r="B114" s="95">
        <v>100</v>
      </c>
      <c r="C114" s="82">
        <f t="shared" si="9"/>
        <v>4973.892194490425</v>
      </c>
      <c r="D114" s="96">
        <f t="shared" si="10"/>
        <v>16.165149632093929</v>
      </c>
      <c r="E114" s="96">
        <f t="shared" si="11"/>
        <v>218.46677811541758</v>
      </c>
      <c r="F114" s="96">
        <f t="shared" si="12"/>
        <v>234.6319277475115</v>
      </c>
      <c r="G114" s="96">
        <f t="shared" si="13"/>
        <v>4755.4254163750074</v>
      </c>
    </row>
    <row r="115" spans="1:7" x14ac:dyDescent="0.25">
      <c r="A115" s="94">
        <f t="shared" si="14"/>
        <v>47239</v>
      </c>
      <c r="B115" s="95">
        <v>101</v>
      </c>
      <c r="C115" s="82">
        <f t="shared" si="9"/>
        <v>4755.4254163750074</v>
      </c>
      <c r="D115" s="96">
        <f t="shared" si="10"/>
        <v>15.455132603218814</v>
      </c>
      <c r="E115" s="96">
        <f t="shared" si="11"/>
        <v>219.17679514429273</v>
      </c>
      <c r="F115" s="96">
        <f t="shared" si="12"/>
        <v>234.63192774751155</v>
      </c>
      <c r="G115" s="96">
        <f t="shared" si="13"/>
        <v>4536.2486212307149</v>
      </c>
    </row>
    <row r="116" spans="1:7" x14ac:dyDescent="0.25">
      <c r="A116" s="94">
        <f t="shared" si="14"/>
        <v>47270</v>
      </c>
      <c r="B116" s="95">
        <v>102</v>
      </c>
      <c r="C116" s="82">
        <f t="shared" si="9"/>
        <v>4536.2486212307149</v>
      </c>
      <c r="D116" s="96">
        <f t="shared" si="10"/>
        <v>14.742808018999867</v>
      </c>
      <c r="E116" s="96">
        <f t="shared" si="11"/>
        <v>219.88911972851164</v>
      </c>
      <c r="F116" s="96">
        <f t="shared" si="12"/>
        <v>234.6319277475115</v>
      </c>
      <c r="G116" s="96">
        <f t="shared" si="13"/>
        <v>4316.3595015022029</v>
      </c>
    </row>
    <row r="117" spans="1:7" x14ac:dyDescent="0.25">
      <c r="A117" s="94">
        <f t="shared" si="14"/>
        <v>47300</v>
      </c>
      <c r="B117" s="95">
        <v>103</v>
      </c>
      <c r="C117" s="82">
        <f t="shared" si="9"/>
        <v>4316.3595015022029</v>
      </c>
      <c r="D117" s="96">
        <f t="shared" si="10"/>
        <v>14.028168379882203</v>
      </c>
      <c r="E117" s="96">
        <f t="shared" si="11"/>
        <v>220.60375936762932</v>
      </c>
      <c r="F117" s="96">
        <f t="shared" si="12"/>
        <v>234.63192774751153</v>
      </c>
      <c r="G117" s="96">
        <f t="shared" si="13"/>
        <v>4095.7557421345737</v>
      </c>
    </row>
    <row r="118" spans="1:7" x14ac:dyDescent="0.25">
      <c r="A118" s="94">
        <f t="shared" si="14"/>
        <v>47331</v>
      </c>
      <c r="B118" s="95">
        <v>104</v>
      </c>
      <c r="C118" s="82">
        <f t="shared" si="9"/>
        <v>4095.7557421345737</v>
      </c>
      <c r="D118" s="96">
        <f t="shared" si="10"/>
        <v>13.311206161937406</v>
      </c>
      <c r="E118" s="96">
        <f t="shared" si="11"/>
        <v>221.32072158557412</v>
      </c>
      <c r="F118" s="96">
        <f t="shared" si="12"/>
        <v>234.63192774751153</v>
      </c>
      <c r="G118" s="96">
        <f t="shared" si="13"/>
        <v>3874.4350205489995</v>
      </c>
    </row>
    <row r="119" spans="1:7" x14ac:dyDescent="0.25">
      <c r="A119" s="94">
        <f t="shared" si="14"/>
        <v>47362</v>
      </c>
      <c r="B119" s="95">
        <v>105</v>
      </c>
      <c r="C119" s="82">
        <f t="shared" si="9"/>
        <v>3874.4350205489995</v>
      </c>
      <c r="D119" s="96">
        <f t="shared" si="10"/>
        <v>12.591913816784292</v>
      </c>
      <c r="E119" s="96">
        <f t="shared" si="11"/>
        <v>222.04001393072724</v>
      </c>
      <c r="F119" s="96">
        <f t="shared" si="12"/>
        <v>234.63192774751153</v>
      </c>
      <c r="G119" s="96">
        <f t="shared" si="13"/>
        <v>3652.3950066182724</v>
      </c>
    </row>
    <row r="120" spans="1:7" x14ac:dyDescent="0.25">
      <c r="A120" s="94">
        <f t="shared" si="14"/>
        <v>47392</v>
      </c>
      <c r="B120" s="95">
        <v>106</v>
      </c>
      <c r="C120" s="82">
        <f t="shared" si="9"/>
        <v>3652.3950066182724</v>
      </c>
      <c r="D120" s="96">
        <f t="shared" si="10"/>
        <v>11.870283771509428</v>
      </c>
      <c r="E120" s="96">
        <f t="shared" si="11"/>
        <v>222.76164397600209</v>
      </c>
      <c r="F120" s="96">
        <f t="shared" si="12"/>
        <v>234.63192774751153</v>
      </c>
      <c r="G120" s="96">
        <f t="shared" si="13"/>
        <v>3429.6333626422702</v>
      </c>
    </row>
    <row r="121" spans="1:7" x14ac:dyDescent="0.25">
      <c r="A121" s="94">
        <f t="shared" si="14"/>
        <v>47423</v>
      </c>
      <c r="B121" s="95">
        <v>107</v>
      </c>
      <c r="C121" s="82">
        <f t="shared" si="9"/>
        <v>3429.6333626422702</v>
      </c>
      <c r="D121" s="96">
        <f t="shared" si="10"/>
        <v>11.146308428587419</v>
      </c>
      <c r="E121" s="96">
        <f t="shared" si="11"/>
        <v>223.48561931892408</v>
      </c>
      <c r="F121" s="96">
        <f t="shared" si="12"/>
        <v>234.6319277475115</v>
      </c>
      <c r="G121" s="96">
        <f t="shared" si="13"/>
        <v>3206.1477433233463</v>
      </c>
    </row>
    <row r="122" spans="1:7" x14ac:dyDescent="0.25">
      <c r="A122" s="94">
        <f t="shared" si="14"/>
        <v>47453</v>
      </c>
      <c r="B122" s="95">
        <v>108</v>
      </c>
      <c r="C122" s="82">
        <f t="shared" si="9"/>
        <v>3206.1477433233463</v>
      </c>
      <c r="D122" s="96">
        <f t="shared" si="10"/>
        <v>10.419980165800919</v>
      </c>
      <c r="E122" s="96">
        <f t="shared" si="11"/>
        <v>224.21194758171058</v>
      </c>
      <c r="F122" s="96">
        <f t="shared" si="12"/>
        <v>234.6319277475115</v>
      </c>
      <c r="G122" s="96">
        <f t="shared" si="13"/>
        <v>2981.9357957416355</v>
      </c>
    </row>
    <row r="123" spans="1:7" x14ac:dyDescent="0.25">
      <c r="A123" s="94">
        <f t="shared" si="14"/>
        <v>47484</v>
      </c>
      <c r="B123" s="95">
        <v>109</v>
      </c>
      <c r="C123" s="82">
        <f t="shared" si="9"/>
        <v>2981.9357957416355</v>
      </c>
      <c r="D123" s="96">
        <f t="shared" si="10"/>
        <v>9.6912913361603579</v>
      </c>
      <c r="E123" s="96">
        <f t="shared" si="11"/>
        <v>224.94063641135114</v>
      </c>
      <c r="F123" s="96">
        <f t="shared" si="12"/>
        <v>234.6319277475115</v>
      </c>
      <c r="G123" s="96">
        <f t="shared" si="13"/>
        <v>2756.9951593302844</v>
      </c>
    </row>
    <row r="124" spans="1:7" x14ac:dyDescent="0.25">
      <c r="A124" s="94">
        <f t="shared" si="14"/>
        <v>47515</v>
      </c>
      <c r="B124" s="95">
        <v>110</v>
      </c>
      <c r="C124" s="82">
        <f t="shared" si="9"/>
        <v>2756.9951593302844</v>
      </c>
      <c r="D124" s="96">
        <f t="shared" si="10"/>
        <v>8.9602342678234663</v>
      </c>
      <c r="E124" s="96">
        <f t="shared" si="11"/>
        <v>225.67169347968806</v>
      </c>
      <c r="F124" s="96">
        <f t="shared" si="12"/>
        <v>234.63192774751153</v>
      </c>
      <c r="G124" s="96">
        <f t="shared" si="13"/>
        <v>2531.3234658505962</v>
      </c>
    </row>
    <row r="125" spans="1:7" x14ac:dyDescent="0.25">
      <c r="A125" s="94">
        <f t="shared" si="14"/>
        <v>47543</v>
      </c>
      <c r="B125" s="95">
        <v>111</v>
      </c>
      <c r="C125" s="82">
        <f t="shared" si="9"/>
        <v>2531.3234658505962</v>
      </c>
      <c r="D125" s="96">
        <f t="shared" si="10"/>
        <v>8.2268012640144814</v>
      </c>
      <c r="E125" s="96">
        <f t="shared" si="11"/>
        <v>226.40512648349701</v>
      </c>
      <c r="F125" s="96">
        <f t="shared" si="12"/>
        <v>234.6319277475115</v>
      </c>
      <c r="G125" s="96">
        <f t="shared" si="13"/>
        <v>2304.9183393670992</v>
      </c>
    </row>
    <row r="126" spans="1:7" x14ac:dyDescent="0.25">
      <c r="A126" s="94">
        <f t="shared" si="14"/>
        <v>47574</v>
      </c>
      <c r="B126" s="95">
        <v>112</v>
      </c>
      <c r="C126" s="82">
        <f t="shared" si="9"/>
        <v>2304.9183393670992</v>
      </c>
      <c r="D126" s="96">
        <f t="shared" si="10"/>
        <v>7.490984602943116</v>
      </c>
      <c r="E126" s="96">
        <f t="shared" si="11"/>
        <v>227.14094314456841</v>
      </c>
      <c r="F126" s="96">
        <f t="shared" si="12"/>
        <v>234.63192774751153</v>
      </c>
      <c r="G126" s="96">
        <f t="shared" si="13"/>
        <v>2077.7773962225306</v>
      </c>
    </row>
    <row r="127" spans="1:7" x14ac:dyDescent="0.25">
      <c r="A127" s="94">
        <f t="shared" si="14"/>
        <v>47604</v>
      </c>
      <c r="B127" s="95">
        <v>113</v>
      </c>
      <c r="C127" s="82">
        <f t="shared" si="9"/>
        <v>2077.7773962225306</v>
      </c>
      <c r="D127" s="96">
        <f t="shared" si="10"/>
        <v>6.7527765377232685</v>
      </c>
      <c r="E127" s="96">
        <f t="shared" si="11"/>
        <v>227.87915120978823</v>
      </c>
      <c r="F127" s="96">
        <f t="shared" si="12"/>
        <v>234.6319277475115</v>
      </c>
      <c r="G127" s="96">
        <f t="shared" si="13"/>
        <v>1849.8982450127423</v>
      </c>
    </row>
    <row r="128" spans="1:7" x14ac:dyDescent="0.25">
      <c r="A128" s="94">
        <f t="shared" si="14"/>
        <v>47635</v>
      </c>
      <c r="B128" s="95">
        <v>114</v>
      </c>
      <c r="C128" s="82">
        <f t="shared" si="9"/>
        <v>1849.8982450127423</v>
      </c>
      <c r="D128" s="96">
        <f t="shared" si="10"/>
        <v>6.0121692962914564</v>
      </c>
      <c r="E128" s="96">
        <f t="shared" si="11"/>
        <v>228.61975845122006</v>
      </c>
      <c r="F128" s="96">
        <f t="shared" si="12"/>
        <v>234.63192774751153</v>
      </c>
      <c r="G128" s="96">
        <f t="shared" si="13"/>
        <v>1621.2784865615222</v>
      </c>
    </row>
    <row r="129" spans="1:7" x14ac:dyDescent="0.25">
      <c r="A129" s="94">
        <f t="shared" si="14"/>
        <v>47665</v>
      </c>
      <c r="B129" s="95">
        <v>115</v>
      </c>
      <c r="C129" s="82">
        <f t="shared" si="9"/>
        <v>1621.2784865615222</v>
      </c>
      <c r="D129" s="96">
        <f t="shared" si="10"/>
        <v>5.2691550813249908</v>
      </c>
      <c r="E129" s="96">
        <f t="shared" si="11"/>
        <v>229.36277266618652</v>
      </c>
      <c r="F129" s="96">
        <f t="shared" si="12"/>
        <v>234.6319277475115</v>
      </c>
      <c r="G129" s="96">
        <f t="shared" si="13"/>
        <v>1391.9157138953356</v>
      </c>
    </row>
    <row r="130" spans="1:7" x14ac:dyDescent="0.25">
      <c r="A130" s="94">
        <f t="shared" si="14"/>
        <v>47696</v>
      </c>
      <c r="B130" s="95">
        <v>116</v>
      </c>
      <c r="C130" s="82">
        <f t="shared" si="9"/>
        <v>1391.9157138953356</v>
      </c>
      <c r="D130" s="96">
        <f t="shared" si="10"/>
        <v>4.5237260701598849</v>
      </c>
      <c r="E130" s="96">
        <f t="shared" si="11"/>
        <v>230.10820167735164</v>
      </c>
      <c r="F130" s="96">
        <f t="shared" si="12"/>
        <v>234.63192774751153</v>
      </c>
      <c r="G130" s="96">
        <f t="shared" si="13"/>
        <v>1161.8075122179839</v>
      </c>
    </row>
    <row r="131" spans="1:7" x14ac:dyDescent="0.25">
      <c r="A131" s="94">
        <f t="shared" si="14"/>
        <v>47727</v>
      </c>
      <c r="B131" s="95">
        <v>117</v>
      </c>
      <c r="C131" s="82">
        <f t="shared" si="9"/>
        <v>1161.8075122179839</v>
      </c>
      <c r="D131" s="96">
        <f t="shared" si="10"/>
        <v>3.7758744147084928</v>
      </c>
      <c r="E131" s="96">
        <f t="shared" si="11"/>
        <v>230.85605333280301</v>
      </c>
      <c r="F131" s="96">
        <f t="shared" si="12"/>
        <v>234.6319277475115</v>
      </c>
      <c r="G131" s="96">
        <f t="shared" si="13"/>
        <v>930.95145888518095</v>
      </c>
    </row>
    <row r="132" spans="1:7" x14ac:dyDescent="0.25">
      <c r="A132" s="94">
        <f t="shared" si="14"/>
        <v>47757</v>
      </c>
      <c r="B132" s="95">
        <v>118</v>
      </c>
      <c r="C132" s="82">
        <f t="shared" si="9"/>
        <v>930.95145888518095</v>
      </c>
      <c r="D132" s="96">
        <f t="shared" si="10"/>
        <v>3.0255922413768821</v>
      </c>
      <c r="E132" s="96">
        <f t="shared" si="11"/>
        <v>231.60633550613466</v>
      </c>
      <c r="F132" s="96">
        <f t="shared" si="12"/>
        <v>234.63192774751153</v>
      </c>
      <c r="G132" s="96">
        <f t="shared" si="13"/>
        <v>699.3451233790463</v>
      </c>
    </row>
    <row r="133" spans="1:7" x14ac:dyDescent="0.25">
      <c r="A133" s="94">
        <f t="shared" si="14"/>
        <v>47788</v>
      </c>
      <c r="B133" s="95">
        <v>119</v>
      </c>
      <c r="C133" s="82">
        <f t="shared" si="9"/>
        <v>699.3451233790463</v>
      </c>
      <c r="D133" s="96">
        <f t="shared" si="10"/>
        <v>2.2728716509819442</v>
      </c>
      <c r="E133" s="96">
        <f t="shared" si="11"/>
        <v>232.35905609652957</v>
      </c>
      <c r="F133" s="96">
        <f t="shared" si="12"/>
        <v>234.63192774751153</v>
      </c>
      <c r="G133" s="96">
        <f t="shared" si="13"/>
        <v>466.98606728251673</v>
      </c>
    </row>
    <row r="134" spans="1:7" x14ac:dyDescent="0.25">
      <c r="A134" s="94">
        <f t="shared" si="14"/>
        <v>47818</v>
      </c>
      <c r="B134" s="95">
        <v>120</v>
      </c>
      <c r="C134" s="82">
        <f t="shared" si="9"/>
        <v>466.98606728251673</v>
      </c>
      <c r="D134" s="96">
        <f t="shared" si="10"/>
        <v>1.5177047186682235</v>
      </c>
      <c r="E134" s="96">
        <f t="shared" si="11"/>
        <v>233.1142230288433</v>
      </c>
      <c r="F134" s="96">
        <f t="shared" si="12"/>
        <v>234.63192774751153</v>
      </c>
      <c r="G134" s="96">
        <f t="shared" si="13"/>
        <v>233.87184425367343</v>
      </c>
    </row>
    <row r="135" spans="1:7" x14ac:dyDescent="0.25">
      <c r="A135" s="94">
        <f>EDATE(A134,1)+3</f>
        <v>47852</v>
      </c>
      <c r="B135" s="95">
        <v>121</v>
      </c>
      <c r="C135" s="82">
        <f t="shared" ref="C135" si="15">G134</f>
        <v>233.87184425367343</v>
      </c>
      <c r="D135" s="96">
        <f>IPMT($E$11/12,B135,$E$7,-$E$8,$E$9,0)*4/31</f>
        <v>9.8075289525739712E-2</v>
      </c>
      <c r="E135" s="96">
        <f t="shared" ref="E135" si="16">PPMT($E$11/12,B135,$E$7,-$E$8,$E$9,0)</f>
        <v>233.87184425368707</v>
      </c>
      <c r="F135" s="96">
        <f t="shared" ref="F135" si="17">D135+E135</f>
        <v>233.96991954321282</v>
      </c>
      <c r="G135" s="202">
        <f t="shared" ref="G135" si="18">C135-E135</f>
        <v>-1.3642420526593924E-11</v>
      </c>
    </row>
    <row r="136" spans="1:7" x14ac:dyDescent="0.25">
      <c r="A136" s="9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ontrollitud xmlns="9b75d5ef-9f4b-4445-abe8-84a77c2928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9b75d5ef-9f4b-4445-abe8-84a77c292844"/>
  </ds:schemaRefs>
</ds:datastoreItem>
</file>

<file path=customXml/itemProps2.xml><?xml version="1.0" encoding="utf-8"?>
<ds:datastoreItem xmlns:ds="http://schemas.openxmlformats.org/officeDocument/2006/customXml" ds:itemID="{E5CADF59-FB1D-43F9-AEF5-047112E00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INV</vt:lpstr>
      <vt:lpstr>Annuiteetgraafik TS</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MargitD</dc:creator>
  <cp:lastModifiedBy>Karin Vahar</cp:lastModifiedBy>
  <cp:lastPrinted>2010-12-22T22:08:13Z</cp:lastPrinted>
  <dcterms:created xsi:type="dcterms:W3CDTF">2009-11-20T06:24:07Z</dcterms:created>
  <dcterms:modified xsi:type="dcterms:W3CDTF">2021-04-29T08:21:41Z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0x01010021F49CB927020945B36FEF90E8855D8B</vt:lpwstr>
  </property>
</Properties>
</file>